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EADME - HOW TO USE" sheetId="1" state="visible" r:id="rId1"/>
    <sheet name="OPERATOR SUMMARY" sheetId="2" state="visible" r:id="rId2"/>
    <sheet name="INPUTS" sheetId="3" state="visible" r:id="rId3"/>
    <sheet name="MANUAL PROCESS" sheetId="4" state="visible" r:id="rId4"/>
    <sheet name="AUTOMATION PILOT" sheetId="5" state="visible" r:id="rId5"/>
    <sheet name="RESULTS" sheetId="6" state="visible" r:id="rId6"/>
    <sheet name="SCENARIOS" sheetId="7" state="visible" r:id="rId7"/>
    <sheet name="SENSITIVITY" sheetId="8" state="visible" r:id="rId8"/>
    <sheet name="SOURCES &amp; ASSUMPTIONS" sheetId="9" state="visible" r:id="rId9"/>
  </sheets>
  <definedNames>
    <definedName name="_xlnm.Print_Area" localSheetId="1">'OPERATOR SUMMARY'!$A$1:$J$52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"/>
    <numFmt numFmtId="166" formatCode="$#,##0"/>
    <numFmt numFmtId="167" formatCode="#,##0.0"/>
    <numFmt numFmtId="168" formatCode="+$#,##0;-$#,##0"/>
    <numFmt numFmtId="169" formatCode="$#,##0;-$#,##0"/>
  </numFmts>
  <fonts count="25">
    <font>
      <name val="Carlito"/>
      <sz val="11"/>
    </font>
    <font>
      <name val="Arial"/>
      <color rgb="FF1F1F1F"/>
      <sz val="10"/>
    </font>
    <font>
      <name val="Arial"/>
      <b val="1"/>
      <color rgb="FF17365D"/>
      <sz val="15"/>
    </font>
    <font>
      <name val="Arial"/>
      <i val="1"/>
      <color rgb="FF365F91"/>
      <sz val="10"/>
    </font>
    <font>
      <name val="Arial"/>
      <b val="1"/>
      <color rgb="FFFFFFFF"/>
      <sz val="10"/>
    </font>
    <font>
      <name val="Arial"/>
      <b val="1"/>
      <color rgb="FF17365D"/>
      <sz val="10"/>
    </font>
    <font>
      <name val="Arial"/>
      <i val="1"/>
      <color rgb="FF1F1F1F"/>
      <sz val="10"/>
    </font>
    <font>
      <name val="Arial"/>
      <b val="1"/>
      <color rgb="FF9C0006"/>
      <sz val="10"/>
    </font>
    <font>
      <name val="Arial"/>
      <color rgb="FF0000FF"/>
      <sz val="10"/>
    </font>
    <font>
      <name val="Arial"/>
      <b val="1"/>
      <color rgb="FFC00000"/>
      <sz val="10"/>
    </font>
    <font>
      <name val="Arial"/>
      <b val="1"/>
      <color rgb="FF1F1F1F"/>
      <sz val="10"/>
    </font>
    <font>
      <name val="Arial"/>
      <b val="1"/>
      <color rgb="FF9C0006"/>
      <sz val="9.5"/>
    </font>
    <font>
      <name val="Arial"/>
      <b val="1"/>
      <color rgb="FF17365D"/>
      <sz val="9"/>
    </font>
    <font>
      <name val="Arial"/>
      <b val="1"/>
      <color rgb="FF9C0006"/>
      <sz val="9"/>
    </font>
    <font>
      <name val="Arial"/>
      <color rgb="FF595959"/>
      <sz val="8.5"/>
    </font>
    <font>
      <name val="Arial"/>
      <b val="1"/>
      <color rgb="FFFFFFFF"/>
      <sz val="9.5"/>
    </font>
    <font>
      <name val="Arial"/>
      <color rgb="FF1F1F1F"/>
      <sz val="9"/>
    </font>
    <font>
      <name val="Arial"/>
      <b val="1"/>
      <color rgb="FFFFFFFF"/>
      <sz val="10.5"/>
    </font>
    <font>
      <name val="Arial"/>
      <b val="1"/>
      <color rgb="FFFFFFFF"/>
      <sz val="9"/>
    </font>
    <font>
      <name val="Arial"/>
      <i val="1"/>
      <color rgb="FF595959"/>
      <sz val="8.5"/>
    </font>
    <font>
      <name val="Arial"/>
      <b val="1"/>
      <color rgb="FF9C0006"/>
      <sz val="8.5"/>
    </font>
    <font>
      <name val="Arial"/>
      <b val="1"/>
      <color rgb="FF1F1F1F"/>
      <sz val="9"/>
    </font>
    <font>
      <name val="Arial"/>
      <b val="1"/>
      <color rgb="FF006100"/>
      <sz val="9"/>
    </font>
    <font>
      <name val="Arial"/>
      <b val="1"/>
      <color rgb="FF17365D"/>
      <sz val="8"/>
    </font>
    <font>
      <name val="Arial"/>
      <color rgb="FF1F1F1F"/>
      <sz val="8"/>
    </font>
  </fonts>
  <fills count="13">
    <fill>
      <patternFill/>
    </fill>
    <fill>
      <patternFill patternType="gray125"/>
    </fill>
    <fill>
      <patternFill patternType="solid">
        <fgColor rgb="FFEAF3F8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5B9BD5"/>
      </patternFill>
    </fill>
    <fill>
      <patternFill patternType="solid">
        <fgColor rgb="FFF2F2F2"/>
      </patternFill>
    </fill>
    <fill>
      <patternFill patternType="solid">
        <fgColor rgb="FF595959"/>
      </patternFill>
    </fill>
    <fill>
      <patternFill patternType="solid">
        <fgColor rgb="FF9C0006"/>
      </patternFill>
    </fill>
    <fill>
      <patternFill patternType="solid">
        <fgColor rgb="FF006100"/>
      </patternFill>
    </fill>
    <fill>
      <patternFill patternType="solid">
        <fgColor rgb="FFE2F0D9"/>
      </patternFill>
    </fill>
    <fill>
      <patternFill patternType="solid">
        <fgColor rgb="FF17365D"/>
      </patternFill>
    </fill>
  </fills>
  <borders count="42">
    <border/>
    <border>
      <bottom style="medium">
        <color rgb="FF1F4E78"/>
      </bottom>
    </border>
    <border>
      <right style="thin">
        <color rgb="FFD9E1F2"/>
      </right>
      <bottom style="thin">
        <color rgb="FFD9E1F2"/>
      </bottom>
    </border>
    <border>
      <left style="thin">
        <color rgb="FFD9E1F2"/>
      </left>
      <bottom style="thin">
        <color rgb="FFD9E1F2"/>
      </bottom>
    </border>
    <border>
      <right style="thin">
        <color rgb="FFD9E1F2"/>
      </right>
      <top style="thin">
        <color rgb="FFD9E1F2"/>
      </top>
      <bottom style="thin">
        <color rgb="FFD9E1F2"/>
      </bottom>
    </border>
    <border>
      <left style="thin">
        <color rgb="FFD9E1F2"/>
      </left>
      <top style="thin">
        <color rgb="FFD9E1F2"/>
      </top>
      <bottom style="thin">
        <color rgb="FFD9E1F2"/>
      </bottom>
    </border>
    <border>
      <right style="thin">
        <color rgb="FFD9E1F2"/>
      </right>
      <top style="thin">
        <color rgb="FFD9E1F2"/>
      </top>
    </border>
    <border>
      <left style="thin">
        <color rgb="FFD9E1F2"/>
      </left>
      <top style="thin">
        <color rgb="FFD9E1F2"/>
      </top>
    </border>
    <border>
      <left style="thin">
        <color rgb="FFC9B458"/>
      </left>
      <top style="thin">
        <color rgb="FFC9B458"/>
      </top>
    </border>
    <border>
      <top style="thin">
        <color rgb="FFC9B458"/>
      </top>
    </border>
    <border>
      <right style="thin">
        <color rgb="FFC9B458"/>
      </right>
      <top style="thin">
        <color rgb="FFC9B458"/>
      </top>
    </border>
    <border>
      <left style="thin">
        <color rgb="FFC9B458"/>
      </left>
    </border>
    <border>
      <right style="thin">
        <color rgb="FFC9B458"/>
      </right>
    </border>
    <border>
      <left style="thin">
        <color rgb="FFC9B458"/>
      </left>
      <bottom style="thin">
        <color rgb="FFC9B458"/>
      </bottom>
    </border>
    <border>
      <bottom style="thin">
        <color rgb="FFC9B458"/>
      </bottom>
    </border>
    <border>
      <right style="thin">
        <color rgb="FFC9B458"/>
      </right>
      <bottom style="thin">
        <color rgb="FFC9B458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D9E1F2"/>
      </left>
      <right style="thin">
        <color rgb="FFD9E1F2"/>
      </right>
      <bottom style="thin">
        <color rgb="FFD9E1F2"/>
      </bottom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  <border>
      <left style="thin">
        <color rgb="FFD9E1F2"/>
      </left>
      <right style="thin">
        <color rgb="FFD9E1F2"/>
      </right>
      <top style="thin">
        <color rgb="FFD9E1F2"/>
      </top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</border>
    <border>
      <left style="thin">
        <color rgb="FFFFFFFF"/>
      </left>
      <right style="thin">
        <color rgb="FFD9E1F2"/>
      </right>
      <top style="thin">
        <color rgb="FFFFFFFF"/>
      </top>
      <bottom style="thin">
        <color rgb="FFD9E1F2"/>
      </bottom>
    </border>
    <border>
      <left style="thin">
        <color rgb="FFD9E1F2"/>
      </left>
      <right style="thin">
        <color rgb="FFD9E1F2"/>
      </right>
      <top style="thin">
        <color rgb="FFFFFFFF"/>
      </top>
      <bottom style="thin">
        <color rgb="FFD9E1F2"/>
      </bottom>
    </border>
    <border>
      <left style="thin">
        <color rgb="FFD9E1F2"/>
      </left>
      <right style="thin">
        <color rgb="FFFFFFFF"/>
      </right>
      <top style="thin">
        <color rgb="FFFFFFFF"/>
      </top>
      <bottom style="thin">
        <color rgb="FFD9E1F2"/>
      </bottom>
    </border>
    <border>
      <left style="thin">
        <color rgb="FFFFFFFF"/>
      </left>
      <right style="thin">
        <color rgb="FFD9E1F2"/>
      </right>
      <top style="thin">
        <color rgb="FFD9E1F2"/>
      </top>
      <bottom style="thin">
        <color rgb="FFD9E1F2"/>
      </bottom>
    </border>
    <border>
      <left style="thin">
        <color rgb="FFD9E1F2"/>
      </left>
      <right style="thin">
        <color rgb="FFFFFFFF"/>
      </right>
      <top style="thin">
        <color rgb="FFD9E1F2"/>
      </top>
      <bottom style="thin">
        <color rgb="FFD9E1F2"/>
      </bottom>
    </border>
    <border>
      <left style="thin">
        <color rgb="FFFFFFFF"/>
      </left>
      <right style="thin">
        <color rgb="FFD9E1F2"/>
      </right>
      <top style="thin">
        <color rgb="FFD9E1F2"/>
      </top>
      <bottom style="thin">
        <color rgb="FFFFFFFF"/>
      </bottom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FFFFFF"/>
      </bottom>
    </border>
    <border>
      <left style="thin">
        <color rgb="FFD9E1F2"/>
      </left>
      <right style="thin">
        <color rgb="FFFFFFFF"/>
      </right>
      <top style="thin">
        <color rgb="FFD9E1F2"/>
      </top>
      <bottom style="thin">
        <color rgb="FFFFFFFF"/>
      </bottom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1F4E78"/>
      </bottom>
    </border>
    <border>
      <left style="thin">
        <color rgb="FFC9B458"/>
      </left>
      <right style="thin">
        <color rgb="FFC9B458"/>
      </right>
      <top style="thin">
        <color rgb="FFC9B458"/>
      </top>
      <bottom style="thin">
        <color rgb="FFC9B458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</border>
    <border>
      <left style="thin">
        <color rgb="FFBFBFBF"/>
      </left>
    </border>
    <border>
      <right style="thin">
        <color rgb="FFBFBFBF"/>
      </right>
      <top style="thin">
        <color rgb="FFBFBFBF"/>
      </top>
    </border>
    <border>
      <right style="thin">
        <color rgb="FFBFBFBF"/>
      </right>
    </border>
    <border>
      <left style="thin">
        <color rgb="FFBFBFBF"/>
      </left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1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5" fillId="0" borderId="2" applyAlignment="1" pivotButton="0" quotePrefix="0" xfId="0">
      <alignment wrapText="1"/>
    </xf>
    <xf numFmtId="0" fontId="1" fillId="0" borderId="3" applyAlignment="1" pivotButton="0" quotePrefix="0" xfId="0">
      <alignment wrapText="1"/>
    </xf>
    <xf numFmtId="0" fontId="5" fillId="0" borderId="4" applyAlignment="1" pivotButton="0" quotePrefix="0" xfId="0">
      <alignment wrapText="1"/>
    </xf>
    <xf numFmtId="0" fontId="1" fillId="0" borderId="5" applyAlignment="1" pivotButton="0" quotePrefix="0" xfId="0">
      <alignment wrapText="1"/>
    </xf>
    <xf numFmtId="0" fontId="5" fillId="0" borderId="6" applyAlignment="1" pivotButton="0" quotePrefix="0" xfId="0">
      <alignment wrapText="1"/>
    </xf>
    <xf numFmtId="0" fontId="1" fillId="0" borderId="7" applyAlignment="1" pivotButton="0" quotePrefix="0" xfId="0">
      <alignment wrapText="1"/>
    </xf>
    <xf numFmtId="0" fontId="1" fillId="4" borderId="0" pivotButton="0" quotePrefix="0" xfId="0"/>
    <xf numFmtId="0" fontId="6" fillId="4" borderId="0" pivotButton="0" quotePrefix="0" xfId="0"/>
    <xf numFmtId="0" fontId="6" fillId="4" borderId="8" pivotButton="0" quotePrefix="0" xfId="0"/>
    <xf numFmtId="0" fontId="6" fillId="4" borderId="9" pivotButton="0" quotePrefix="0" xfId="0"/>
    <xf numFmtId="0" fontId="6" fillId="4" borderId="10" pivotButton="0" quotePrefix="0" xfId="0"/>
    <xf numFmtId="0" fontId="6" fillId="4" borderId="11" pivotButton="0" quotePrefix="0" xfId="0"/>
    <xf numFmtId="0" fontId="6" fillId="4" borderId="12" pivotButton="0" quotePrefix="0" xfId="0"/>
    <xf numFmtId="0" fontId="6" fillId="4" borderId="13" pivotButton="0" quotePrefix="0" xfId="0"/>
    <xf numFmtId="0" fontId="6" fillId="4" borderId="14" pivotButton="0" quotePrefix="0" xfId="0"/>
    <xf numFmtId="0" fontId="6" fillId="4" borderId="15" pivotButton="0" quotePrefix="0" xfId="0"/>
    <xf numFmtId="0" fontId="6" fillId="4" borderId="8" applyAlignment="1" pivotButton="0" quotePrefix="0" xfId="0">
      <alignment wrapText="1"/>
    </xf>
    <xf numFmtId="0" fontId="6" fillId="4" borderId="9" applyAlignment="1" pivotButton="0" quotePrefix="0" xfId="0">
      <alignment wrapText="1"/>
    </xf>
    <xf numFmtId="0" fontId="6" fillId="4" borderId="10" applyAlignment="1" pivotButton="0" quotePrefix="0" xfId="0">
      <alignment wrapText="1"/>
    </xf>
    <xf numFmtId="0" fontId="6" fillId="4" borderId="11" applyAlignment="1" pivotButton="0" quotePrefix="0" xfId="0">
      <alignment wrapText="1"/>
    </xf>
    <xf numFmtId="0" fontId="6" fillId="4" borderId="0" applyAlignment="1" pivotButton="0" quotePrefix="0" xfId="0">
      <alignment wrapText="1"/>
    </xf>
    <xf numFmtId="0" fontId="6" fillId="4" borderId="12" applyAlignment="1" pivotButton="0" quotePrefix="0" xfId="0">
      <alignment wrapText="1"/>
    </xf>
    <xf numFmtId="0" fontId="6" fillId="4" borderId="13" applyAlignment="1" pivotButton="0" quotePrefix="0" xfId="0">
      <alignment wrapText="1"/>
    </xf>
    <xf numFmtId="0" fontId="6" fillId="4" borderId="14" applyAlignment="1" pivotButton="0" quotePrefix="0" xfId="0">
      <alignment wrapText="1"/>
    </xf>
    <xf numFmtId="0" fontId="6" fillId="4" borderId="15" applyAlignment="1" pivotButton="0" quotePrefix="0" xfId="0">
      <alignment wrapText="1"/>
    </xf>
    <xf numFmtId="0" fontId="6" fillId="4" borderId="8" applyAlignment="1" pivotButton="0" quotePrefix="0" xfId="0">
      <alignment vertical="center" wrapText="1"/>
    </xf>
    <xf numFmtId="0" fontId="6" fillId="4" borderId="9" applyAlignment="1" pivotButton="0" quotePrefix="0" xfId="0">
      <alignment vertical="center" wrapText="1"/>
    </xf>
    <xf numFmtId="0" fontId="6" fillId="4" borderId="10" applyAlignment="1" pivotButton="0" quotePrefix="0" xfId="0">
      <alignment vertical="center" wrapText="1"/>
    </xf>
    <xf numFmtId="0" fontId="6" fillId="4" borderId="11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6" fillId="4" borderId="12" applyAlignment="1" pivotButton="0" quotePrefix="0" xfId="0">
      <alignment vertical="center" wrapText="1"/>
    </xf>
    <xf numFmtId="0" fontId="6" fillId="4" borderId="13" applyAlignment="1" pivotButton="0" quotePrefix="0" xfId="0">
      <alignment vertical="center" wrapText="1"/>
    </xf>
    <xf numFmtId="0" fontId="6" fillId="4" borderId="14" applyAlignment="1" pivotButton="0" quotePrefix="0" xfId="0">
      <alignment vertical="center" wrapText="1"/>
    </xf>
    <xf numFmtId="0" fontId="6" fillId="4" borderId="15" applyAlignment="1" pivotButton="0" quotePrefix="0" xfId="0">
      <alignment vertical="center" wrapText="1"/>
    </xf>
    <xf numFmtId="0" fontId="1" fillId="5" borderId="0" pivotButton="0" quotePrefix="0" xfId="0"/>
    <xf numFmtId="0" fontId="7" fillId="5" borderId="0" pivotButton="0" quotePrefix="0" xfId="0"/>
    <xf numFmtId="0" fontId="7" fillId="5" borderId="0" applyAlignment="1" pivotButton="0" quotePrefix="0" xfId="0">
      <alignment wrapText="1"/>
    </xf>
    <xf numFmtId="0" fontId="7" fillId="5" borderId="0" applyAlignment="1" pivotButton="0" quotePrefix="0" xfId="0">
      <alignment vertical="center" wrapText="1"/>
    </xf>
    <xf numFmtId="0" fontId="1" fillId="6" borderId="0" pivotButton="0" quotePrefix="0" xfId="0"/>
    <xf numFmtId="0" fontId="4" fillId="6" borderId="0" pivotButton="0" quotePrefix="0" xfId="0"/>
    <xf numFmtId="0" fontId="4" fillId="6" borderId="16" pivotButton="0" quotePrefix="0" xfId="0"/>
    <xf numFmtId="0" fontId="4" fillId="6" borderId="16" applyAlignment="1" pivotButton="0" quotePrefix="0" xfId="0">
      <alignment wrapText="1"/>
    </xf>
    <xf numFmtId="0" fontId="4" fillId="6" borderId="16" applyAlignment="1" pivotButton="0" quotePrefix="0" xfId="0">
      <alignment horizontal="center" wrapText="1"/>
    </xf>
    <xf numFmtId="0" fontId="4" fillId="6" borderId="16" applyAlignment="1" pivotButton="0" quotePrefix="0" xfId="0">
      <alignment horizontal="center" vertical="center" wrapText="1"/>
    </xf>
    <xf numFmtId="0" fontId="1" fillId="0" borderId="2" applyAlignment="1" pivotButton="0" quotePrefix="0" xfId="0">
      <alignment wrapText="1"/>
    </xf>
    <xf numFmtId="0" fontId="1" fillId="0" borderId="17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0" fontId="1" fillId="0" borderId="18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0" fontId="1" fillId="0" borderId="19" applyAlignment="1" pivotButton="0" quotePrefix="0" xfId="0">
      <alignment wrapText="1"/>
    </xf>
    <xf numFmtId="0" fontId="1" fillId="4" borderId="17" applyAlignment="1" pivotButton="0" quotePrefix="0" xfId="0">
      <alignment wrapText="1"/>
    </xf>
    <xf numFmtId="0" fontId="1" fillId="4" borderId="18" applyAlignment="1" pivotButton="0" quotePrefix="0" xfId="0">
      <alignment wrapText="1"/>
    </xf>
    <xf numFmtId="0" fontId="1" fillId="4" borderId="19" applyAlignment="1" pivotButton="0" quotePrefix="0" xfId="0">
      <alignment wrapText="1"/>
    </xf>
    <xf numFmtId="0" fontId="1" fillId="5" borderId="18" applyAlignment="1" pivotButton="0" quotePrefix="0" xfId="0">
      <alignment wrapText="1"/>
    </xf>
    <xf numFmtId="0" fontId="8" fillId="4" borderId="17" applyAlignment="1" pivotButton="0" quotePrefix="0" xfId="0">
      <alignment wrapText="1"/>
    </xf>
    <xf numFmtId="0" fontId="8" fillId="4" borderId="18" applyAlignment="1" pivotButton="0" quotePrefix="0" xfId="0">
      <alignment wrapText="1"/>
    </xf>
    <xf numFmtId="0" fontId="8" fillId="5" borderId="18" applyAlignment="1" pivotButton="0" quotePrefix="0" xfId="0">
      <alignment wrapText="1"/>
    </xf>
    <xf numFmtId="0" fontId="8" fillId="4" borderId="19" applyAlignment="1" pivotButton="0" quotePrefix="0" xfId="0">
      <alignment wrapText="1"/>
    </xf>
    <xf numFmtId="0" fontId="9" fillId="5" borderId="18" applyAlignment="1" pivotButton="0" quotePrefix="0" xfId="0">
      <alignment wrapText="1"/>
    </xf>
    <xf numFmtId="1" fontId="8" fillId="4" borderId="18" applyAlignment="1" pivotButton="0" quotePrefix="0" xfId="0">
      <alignment wrapText="1"/>
    </xf>
    <xf numFmtId="3" fontId="8" fillId="4" borderId="18" applyAlignment="1" pivotButton="0" quotePrefix="0" xfId="0">
      <alignment wrapText="1"/>
    </xf>
    <xf numFmtId="164" fontId="8" fillId="4" borderId="18" applyAlignment="1" pivotButton="0" quotePrefix="0" xfId="0">
      <alignment wrapText="1"/>
    </xf>
    <xf numFmtId="165" fontId="8" fillId="4" borderId="18" applyAlignment="1" pivotButton="0" quotePrefix="0" xfId="0">
      <alignment wrapText="1"/>
    </xf>
    <xf numFmtId="166" fontId="8" fillId="4" borderId="18" applyAlignment="1" pivotButton="0" quotePrefix="0" xfId="0">
      <alignment wrapText="1"/>
    </xf>
    <xf numFmtId="166" fontId="9" fillId="5" borderId="18" applyAlignment="1" pivotButton="0" quotePrefix="0" xfId="0">
      <alignment wrapText="1"/>
    </xf>
    <xf numFmtId="1" fontId="9" fillId="5" borderId="18" applyAlignment="1" pivotButton="0" quotePrefix="0" xfId="0">
      <alignment wrapText="1"/>
    </xf>
    <xf numFmtId="166" fontId="8" fillId="4" borderId="19" applyAlignment="1" pivotButton="0" quotePrefix="0" xfId="0">
      <alignment wrapText="1"/>
    </xf>
    <xf numFmtId="0" fontId="1" fillId="0" borderId="2" pivotButton="0" quotePrefix="0" xfId="0"/>
    <xf numFmtId="0" fontId="1" fillId="0" borderId="17" pivotButton="0" quotePrefix="0" xfId="0"/>
    <xf numFmtId="0" fontId="1" fillId="0" borderId="3" pivotButton="0" quotePrefix="0" xfId="0"/>
    <xf numFmtId="0" fontId="1" fillId="0" borderId="4" pivotButton="0" quotePrefix="0" xfId="0"/>
    <xf numFmtId="0" fontId="1" fillId="0" borderId="18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19" pivotButton="0" quotePrefix="0" xfId="0"/>
    <xf numFmtId="0" fontId="1" fillId="0" borderId="7" pivotButton="0" quotePrefix="0" xfId="0"/>
    <xf numFmtId="0" fontId="1" fillId="7" borderId="17" pivotButton="0" quotePrefix="0" xfId="0"/>
    <xf numFmtId="0" fontId="1" fillId="7" borderId="18" pivotButton="0" quotePrefix="0" xfId="0"/>
    <xf numFmtId="0" fontId="1" fillId="7" borderId="19" pivotButton="0" quotePrefix="0" xfId="0"/>
    <xf numFmtId="0" fontId="1" fillId="2" borderId="6" pivotButton="0" quotePrefix="0" xfId="0"/>
    <xf numFmtId="0" fontId="1" fillId="2" borderId="19" pivotButton="0" quotePrefix="0" xfId="0"/>
    <xf numFmtId="0" fontId="1" fillId="2" borderId="7" pivotButton="0" quotePrefix="0" xfId="0"/>
    <xf numFmtId="0" fontId="10" fillId="2" borderId="6" pivotButton="0" quotePrefix="0" xfId="0"/>
    <xf numFmtId="0" fontId="10" fillId="2" borderId="19" pivotButton="0" quotePrefix="0" xfId="0"/>
    <xf numFmtId="0" fontId="10" fillId="2" borderId="7" pivotButton="0" quotePrefix="0" xfId="0"/>
    <xf numFmtId="0" fontId="10" fillId="2" borderId="20" pivotButton="0" quotePrefix="0" xfId="0"/>
    <xf numFmtId="167" fontId="1" fillId="7" borderId="17" pivotButton="0" quotePrefix="0" xfId="0"/>
    <xf numFmtId="167" fontId="1" fillId="7" borderId="18" pivotButton="0" quotePrefix="0" xfId="0"/>
    <xf numFmtId="165" fontId="1" fillId="7" borderId="18" pivotButton="0" quotePrefix="0" xfId="0"/>
    <xf numFmtId="166" fontId="1" fillId="7" borderId="18" pivotButton="0" quotePrefix="0" xfId="0"/>
    <xf numFmtId="166" fontId="10" fillId="2" borderId="20" pivotButton="0" quotePrefix="0" xfId="0"/>
    <xf numFmtId="0" fontId="1" fillId="2" borderId="4" pivotButton="0" quotePrefix="0" xfId="0"/>
    <xf numFmtId="0" fontId="1" fillId="2" borderId="18" pivotButton="0" quotePrefix="0" xfId="0"/>
    <xf numFmtId="0" fontId="1" fillId="2" borderId="5" pivotButton="0" quotePrefix="0" xfId="0"/>
    <xf numFmtId="0" fontId="10" fillId="2" borderId="4" pivotButton="0" quotePrefix="0" xfId="0"/>
    <xf numFmtId="0" fontId="10" fillId="2" borderId="18" pivotButton="0" quotePrefix="0" xfId="0"/>
    <xf numFmtId="0" fontId="10" fillId="2" borderId="5" pivotButton="0" quotePrefix="0" xfId="0"/>
    <xf numFmtId="1" fontId="1" fillId="7" borderId="18" pivotButton="0" quotePrefix="0" xfId="0"/>
    <xf numFmtId="0" fontId="5" fillId="2" borderId="0" pivotButton="0" quotePrefix="0" xfId="0"/>
    <xf numFmtId="0" fontId="7" fillId="5" borderId="0" applyAlignment="1" pivotButton="0" quotePrefix="0" xfId="0">
      <alignment horizontal="center"/>
    </xf>
    <xf numFmtId="0" fontId="1" fillId="7" borderId="0" pivotButton="0" quotePrefix="0" xfId="0"/>
    <xf numFmtId="0" fontId="10" fillId="7" borderId="0" pivotButton="0" quotePrefix="0" xfId="0"/>
    <xf numFmtId="0" fontId="10" fillId="7" borderId="0" applyAlignment="1" pivotButton="0" quotePrefix="0" xfId="0">
      <alignment horizontal="center"/>
    </xf>
    <xf numFmtId="0" fontId="4" fillId="6" borderId="21" applyAlignment="1" pivotButton="0" quotePrefix="0" xfId="0">
      <alignment horizontal="center" vertical="center" wrapText="1"/>
    </xf>
    <xf numFmtId="0" fontId="4" fillId="6" borderId="22" applyAlignment="1" pivotButton="0" quotePrefix="0" xfId="0">
      <alignment horizontal="center" vertical="center" wrapText="1"/>
    </xf>
    <xf numFmtId="0" fontId="4" fillId="6" borderId="23" applyAlignment="1" pivotButton="0" quotePrefix="0" xfId="0">
      <alignment horizontal="center" vertical="center" wrapText="1"/>
    </xf>
    <xf numFmtId="0" fontId="1" fillId="0" borderId="24" pivotButton="0" quotePrefix="0" xfId="0"/>
    <xf numFmtId="0" fontId="1" fillId="0" borderId="25" pivotButton="0" quotePrefix="0" xfId="0"/>
    <xf numFmtId="0" fontId="1" fillId="0" borderId="26" pivotButton="0" quotePrefix="0" xfId="0"/>
    <xf numFmtId="0" fontId="1" fillId="0" borderId="27" pivotButton="0" quotePrefix="0" xfId="0"/>
    <xf numFmtId="0" fontId="1" fillId="0" borderId="28" pivotButton="0" quotePrefix="0" xfId="0"/>
    <xf numFmtId="0" fontId="1" fillId="7" borderId="27" pivotButton="0" quotePrefix="0" xfId="0"/>
    <xf numFmtId="0" fontId="4" fillId="6" borderId="29" applyAlignment="1" pivotButton="0" quotePrefix="0" xfId="0">
      <alignment horizontal="center" vertical="center" wrapText="1"/>
    </xf>
    <xf numFmtId="0" fontId="7" fillId="5" borderId="29" applyAlignment="1" pivotButton="0" quotePrefix="0" xfId="0">
      <alignment horizontal="center"/>
    </xf>
    <xf numFmtId="0" fontId="5" fillId="2" borderId="29" pivotButton="0" quotePrefix="0" xfId="0"/>
    <xf numFmtId="0" fontId="10" fillId="7" borderId="29" applyAlignment="1" pivotButton="0" quotePrefix="0" xfId="0">
      <alignment horizontal="center"/>
    </xf>
    <xf numFmtId="0" fontId="8" fillId="4" borderId="0" pivotButton="0" quotePrefix="0" xfId="0"/>
    <xf numFmtId="0" fontId="8" fillId="4" borderId="18" pivotButton="0" quotePrefix="0" xfId="0"/>
    <xf numFmtId="0" fontId="8" fillId="4" borderId="27" pivotButton="0" quotePrefix="0" xfId="0"/>
    <xf numFmtId="165" fontId="8" fillId="4" borderId="18" pivotButton="0" quotePrefix="0" xfId="0"/>
    <xf numFmtId="164" fontId="8" fillId="4" borderId="18" pivotButton="0" quotePrefix="0" xfId="0"/>
    <xf numFmtId="164" fontId="1" fillId="7" borderId="18" pivotButton="0" quotePrefix="0" xfId="0"/>
    <xf numFmtId="166" fontId="8" fillId="4" borderId="27" pivotButton="0" quotePrefix="0" xfId="0"/>
    <xf numFmtId="166" fontId="1" fillId="7" borderId="27" pivotButton="0" quotePrefix="0" xfId="0"/>
    <xf numFmtId="165" fontId="1" fillId="7" borderId="27" pivotButton="0" quotePrefix="0" xfId="0"/>
    <xf numFmtId="166" fontId="8" fillId="4" borderId="18" pivotButton="0" quotePrefix="0" xfId="0"/>
    <xf numFmtId="3" fontId="8" fillId="4" borderId="18" pivotButton="0" quotePrefix="0" xfId="0"/>
    <xf numFmtId="3" fontId="1" fillId="7" borderId="18" pivotButton="0" quotePrefix="0" xfId="0"/>
    <xf numFmtId="0" fontId="1" fillId="2" borderId="3" applyAlignment="1" pivotButton="0" quotePrefix="0" xfId="0">
      <alignment wrapText="1"/>
    </xf>
    <xf numFmtId="0" fontId="1" fillId="2" borderId="5" applyAlignment="1" pivotButton="0" quotePrefix="0" xfId="0">
      <alignment wrapText="1"/>
    </xf>
    <xf numFmtId="0" fontId="1" fillId="2" borderId="7" applyAlignment="1" pivotButton="0" quotePrefix="0" xfId="0">
      <alignment wrapText="1"/>
    </xf>
    <xf numFmtId="0" fontId="6" fillId="4" borderId="30" applyAlignment="1" pivotButton="0" quotePrefix="0" xfId="0">
      <alignment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1" fontId="8" fillId="4" borderId="18" applyAlignment="1" pivotButton="0" quotePrefix="0" xfId="0">
      <alignment wrapText="1"/>
    </xf>
    <xf numFmtId="1" fontId="1" fillId="0" borderId="5" applyAlignment="1" pivotButton="0" quotePrefix="0" xfId="0">
      <alignment wrapText="1"/>
    </xf>
    <xf numFmtId="3" fontId="8" fillId="4" borderId="18" applyAlignment="1" pivotButton="0" quotePrefix="0" xfId="0">
      <alignment wrapText="1"/>
    </xf>
    <xf numFmtId="3" fontId="1" fillId="0" borderId="5" applyAlignment="1" pivotButton="0" quotePrefix="0" xfId="0">
      <alignment wrapText="1"/>
    </xf>
    <xf numFmtId="164" fontId="8" fillId="4" borderId="18" applyAlignment="1" pivotButton="0" quotePrefix="0" xfId="0">
      <alignment wrapText="1"/>
    </xf>
    <xf numFmtId="164" fontId="1" fillId="0" borderId="5" applyAlignment="1" pivotButton="0" quotePrefix="0" xfId="0">
      <alignment wrapText="1"/>
    </xf>
    <xf numFmtId="165" fontId="8" fillId="4" borderId="18" applyAlignment="1" pivotButton="0" quotePrefix="0" xfId="0">
      <alignment wrapText="1"/>
    </xf>
    <xf numFmtId="165" fontId="1" fillId="0" borderId="5" applyAlignment="1" pivotButton="0" quotePrefix="0" xfId="0">
      <alignment wrapText="1"/>
    </xf>
    <xf numFmtId="166" fontId="8" fillId="4" borderId="18" applyAlignment="1" pivotButton="0" quotePrefix="0" xfId="0">
      <alignment wrapText="1"/>
    </xf>
    <xf numFmtId="166" fontId="1" fillId="0" borderId="5" applyAlignment="1" pivotButton="0" quotePrefix="0" xfId="0">
      <alignment wrapText="1"/>
    </xf>
    <xf numFmtId="166" fontId="9" fillId="5" borderId="18" applyAlignment="1" pivotButton="0" quotePrefix="0" xfId="0">
      <alignment wrapText="1"/>
    </xf>
    <xf numFmtId="1" fontId="9" fillId="5" borderId="18" applyAlignment="1" pivotButton="0" quotePrefix="0" xfId="0">
      <alignment wrapText="1"/>
    </xf>
    <xf numFmtId="166" fontId="8" fillId="4" borderId="19" applyAlignment="1" pivotButton="0" quotePrefix="0" xfId="0">
      <alignment wrapText="1"/>
    </xf>
    <xf numFmtId="166" fontId="1" fillId="0" borderId="7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167" fontId="1" fillId="7" borderId="17" pivotButton="0" quotePrefix="0" xfId="0"/>
    <xf numFmtId="167" fontId="1" fillId="7" borderId="18" pivotButton="0" quotePrefix="0" xfId="0"/>
    <xf numFmtId="165" fontId="1" fillId="7" borderId="18" pivotButton="0" quotePrefix="0" xfId="0"/>
    <xf numFmtId="166" fontId="1" fillId="7" borderId="18" pivotButton="0" quotePrefix="0" xfId="0"/>
    <xf numFmtId="166" fontId="10" fillId="2" borderId="20" pivotButton="0" quotePrefix="0" xfId="0"/>
    <xf numFmtId="1" fontId="1" fillId="7" borderId="18" pivotButton="0" quotePrefix="0" xfId="0"/>
    <xf numFmtId="1" fontId="1" fillId="7" borderId="27" pivotButton="0" quotePrefix="0" xfId="0"/>
    <xf numFmtId="165" fontId="1" fillId="7" borderId="27" pivotButton="0" quotePrefix="0" xfId="0"/>
    <xf numFmtId="165" fontId="8" fillId="4" borderId="18" pivotButton="0" quotePrefix="0" xfId="0"/>
    <xf numFmtId="164" fontId="8" fillId="4" borderId="18" pivotButton="0" quotePrefix="0" xfId="0"/>
    <xf numFmtId="164" fontId="1" fillId="7" borderId="18" pivotButton="0" quotePrefix="0" xfId="0"/>
    <xf numFmtId="166" fontId="8" fillId="4" borderId="27" pivotButton="0" quotePrefix="0" xfId="0"/>
    <xf numFmtId="166" fontId="1" fillId="7" borderId="27" pivotButton="0" quotePrefix="0" xfId="0"/>
    <xf numFmtId="166" fontId="8" fillId="4" borderId="18" pivotButton="0" quotePrefix="0" xfId="0"/>
    <xf numFmtId="3" fontId="8" fillId="4" borderId="18" pivotButton="0" quotePrefix="0" xfId="0"/>
    <xf numFmtId="3" fontId="1" fillId="7" borderId="18" pivotButton="0" quotePrefix="0" xfId="0"/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11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12" fillId="0" borderId="0" applyAlignment="1" pivotButton="0" quotePrefix="0" xfId="0">
      <alignment horizontal="left" vertical="center"/>
    </xf>
    <xf numFmtId="0" fontId="13" fillId="5" borderId="31" applyAlignment="1" pivotButton="0" quotePrefix="0" xfId="0">
      <alignment horizontal="left" vertical="center"/>
    </xf>
    <xf numFmtId="0" fontId="0" fillId="5" borderId="31" pivotButton="0" quotePrefix="0" xfId="0"/>
    <xf numFmtId="0" fontId="14" fillId="0" borderId="0" applyAlignment="1" pivotButton="0" quotePrefix="0" xfId="0">
      <alignment horizontal="left" vertical="center"/>
    </xf>
    <xf numFmtId="0" fontId="15" fillId="8" borderId="0" applyAlignment="1" pivotButton="0" quotePrefix="0" xfId="0">
      <alignment horizontal="left" vertical="center" wrapText="1"/>
    </xf>
    <xf numFmtId="0" fontId="0" fillId="8" borderId="0" pivotButton="0" quotePrefix="0" xfId="0"/>
    <xf numFmtId="0" fontId="15" fillId="9" borderId="0" applyAlignment="1" pivotButton="0" quotePrefix="0" xfId="0">
      <alignment horizontal="left" vertical="center" wrapText="1"/>
    </xf>
    <xf numFmtId="0" fontId="0" fillId="9" borderId="0" pivotButton="0" quotePrefix="0" xfId="0"/>
    <xf numFmtId="0" fontId="15" fillId="10" borderId="0" applyAlignment="1" pivotButton="0" quotePrefix="0" xfId="0">
      <alignment horizontal="left" vertical="center" wrapText="1"/>
    </xf>
    <xf numFmtId="0" fontId="0" fillId="10" borderId="0" pivotButton="0" quotePrefix="0" xfId="0"/>
    <xf numFmtId="0" fontId="16" fillId="7" borderId="0" applyAlignment="1" pivotButton="0" quotePrefix="0" xfId="0">
      <alignment horizontal="left" vertical="top" wrapText="1"/>
    </xf>
    <xf numFmtId="0" fontId="0" fillId="7" borderId="0" pivotButton="0" quotePrefix="0" xfId="0"/>
    <xf numFmtId="0" fontId="16" fillId="5" borderId="0" applyAlignment="1" pivotButton="0" quotePrefix="0" xfId="0">
      <alignment horizontal="left" vertical="top" wrapText="1"/>
    </xf>
    <xf numFmtId="0" fontId="16" fillId="11" borderId="0" applyAlignment="1" pivotButton="0" quotePrefix="0" xfId="0">
      <alignment horizontal="left" vertical="top" wrapText="1"/>
    </xf>
    <xf numFmtId="0" fontId="0" fillId="11" borderId="0" pivotButton="0" quotePrefix="0" xfId="0"/>
    <xf numFmtId="0" fontId="17" fillId="12" borderId="0" applyAlignment="1" pivotButton="0" quotePrefix="0" xfId="0">
      <alignment horizontal="left" vertical="center" wrapText="1"/>
    </xf>
    <xf numFmtId="0" fontId="0" fillId="12" borderId="0" pivotButton="0" quotePrefix="0" xfId="0"/>
    <xf numFmtId="0" fontId="15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8" fillId="6" borderId="0" applyAlignment="1" pivotButton="0" quotePrefix="0" xfId="0">
      <alignment horizontal="left" vertical="center" wrapText="1"/>
    </xf>
    <xf numFmtId="0" fontId="0" fillId="6" borderId="0" pivotButton="0" quotePrefix="0" xfId="0"/>
    <xf numFmtId="0" fontId="20" fillId="5" borderId="0" applyAlignment="1" pivotButton="0" quotePrefix="0" xfId="0">
      <alignment horizontal="left" vertical="top" wrapText="1"/>
    </xf>
    <xf numFmtId="0" fontId="16" fillId="0" borderId="31" applyAlignment="1" pivotButton="0" quotePrefix="0" xfId="0">
      <alignment horizontal="left" vertical="top" wrapText="1"/>
    </xf>
    <xf numFmtId="0" fontId="0" fillId="0" borderId="31" pivotButton="0" quotePrefix="0" xfId="0"/>
    <xf numFmtId="0" fontId="16" fillId="0" borderId="31" applyAlignment="1" pivotButton="0" quotePrefix="0" xfId="0">
      <alignment horizontal="left" vertical="center" wrapText="1"/>
    </xf>
    <xf numFmtId="0" fontId="16" fillId="7" borderId="31" applyAlignment="1" pivotButton="0" quotePrefix="0" xfId="0">
      <alignment horizontal="right" vertical="center" wrapText="1"/>
    </xf>
    <xf numFmtId="166" fontId="16" fillId="7" borderId="31" applyAlignment="1" pivotButton="0" quotePrefix="0" xfId="0">
      <alignment horizontal="right" vertical="center" wrapText="1"/>
    </xf>
    <xf numFmtId="168" fontId="21" fillId="7" borderId="31" applyAlignment="1" pivotButton="0" quotePrefix="0" xfId="0">
      <alignment horizontal="right" vertical="center" wrapText="1"/>
    </xf>
    <xf numFmtId="165" fontId="16" fillId="7" borderId="31" applyAlignment="1" pivotButton="0" quotePrefix="0" xfId="0">
      <alignment horizontal="right" vertical="center" wrapText="1"/>
    </xf>
    <xf numFmtId="0" fontId="19" fillId="0" borderId="0" applyAlignment="1" pivotButton="0" quotePrefix="0" xfId="0">
      <alignment horizontal="left" vertical="top" wrapText="1"/>
    </xf>
    <xf numFmtId="0" fontId="21" fillId="7" borderId="31" applyAlignment="1" pivotButton="0" quotePrefix="0" xfId="0">
      <alignment horizontal="right" vertical="center" wrapText="1"/>
    </xf>
    <xf numFmtId="0" fontId="22" fillId="11" borderId="31" applyAlignment="1" pivotButton="0" quotePrefix="0" xfId="0">
      <alignment horizontal="center" vertical="center" wrapText="1"/>
    </xf>
    <xf numFmtId="0" fontId="0" fillId="11" borderId="31" pivotButton="0" quotePrefix="0" xfId="0"/>
    <xf numFmtId="0" fontId="23" fillId="7" borderId="31" applyAlignment="1" pivotButton="0" quotePrefix="0" xfId="0">
      <alignment horizontal="left" vertical="center" wrapText="1"/>
    </xf>
    <xf numFmtId="0" fontId="0" fillId="7" borderId="31" pivotButton="0" quotePrefix="0" xfId="0"/>
    <xf numFmtId="0" fontId="24" fillId="7" borderId="31" applyAlignment="1" pivotButton="0" quotePrefix="0" xfId="0">
      <alignment horizontal="left" vertical="center" wrapText="1"/>
    </xf>
    <xf numFmtId="0" fontId="20" fillId="5" borderId="0" applyAlignment="1" pivotButton="0" quotePrefix="0" xfId="0">
      <alignment horizontal="left" vertical="center" wrapText="1"/>
    </xf>
    <xf numFmtId="0" fontId="0" fillId="0" borderId="41" pivotButton="0" quotePrefix="0" xfId="0"/>
    <xf numFmtId="0" fontId="0" fillId="0" borderId="40" pivotButton="0" quotePrefix="0" xfId="0"/>
    <xf numFmtId="0" fontId="0" fillId="0" borderId="34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3" pivotButton="0" quotePrefix="0" xfId="0"/>
    <xf numFmtId="0" fontId="0" fillId="0" borderId="35" pivotButton="0" quotePrefix="0" xfId="0"/>
    <xf numFmtId="0" fontId="0" fillId="0" borderId="39" pivotButton="0" quotePrefix="0" xfId="0"/>
    <xf numFmtId="0" fontId="0" fillId="0" borderId="38" pivotButton="0" quotePrefix="0" xfId="0"/>
    <xf numFmtId="169" fontId="1" fillId="7" borderId="18" pivotButton="0" quotePrefix="0" xfId="0"/>
    <xf numFmtId="169" fontId="1" fillId="7" borderId="27" pivotButton="0" quotePrefix="0" xfId="0"/>
  </cellXfs>
  <cellStyles count="1">
    <cellStyle name="Normal" xfId="0"/>
  </cellStyles>
  <dxfs count="5">
    <dxf>
      <font>
        <b val="1"/>
        <color rgb="FF9C0006"/>
      </font>
      <fill>
        <patternFill patternType="solid">
          <bgColor rgb="FFFCE4D6"/>
        </patternFill>
      </fill>
    </dxf>
    <dxf>
      <font>
        <b val="1"/>
        <color rgb="FF006100"/>
      </font>
      <fill>
        <patternFill patternType="solid">
          <bgColor rgb="FFE2F0D9"/>
        </patternFill>
      </fill>
    </dxf>
    <dxf>
      <font>
        <b val="1"/>
        <color rgb="FF9C0006"/>
      </font>
      <fill>
        <patternFill patternType="solid">
          <bgColor rgb="FFFCE4D6"/>
        </patternFill>
      </fill>
    </dxf>
    <dxf>
      <font>
        <b val="1"/>
        <color rgb="FF006100"/>
      </font>
      <fill>
        <patternFill>
          <bgColor rgb="FFE2F0D9"/>
        </patternFill>
      </fill>
    </dxf>
    <dxf>
      <font>
        <b val="1"/>
        <color rgb="FF9C0006"/>
      </font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A5A5A5"/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86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Physical-World Automation Pilot Economics Calculator</t>
        </is>
      </c>
      <c r="B2" s="2" t="n"/>
      <c r="C2" s="2" t="n"/>
      <c r="D2" s="2" t="n"/>
      <c r="E2" s="2" t="n"/>
      <c r="F2" s="2" t="n"/>
      <c r="G2" s="2" t="n"/>
      <c r="H2" s="2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0" customHeight="1">
      <c r="A5" s="6" t="inlineStr">
        <is>
          <t>Purpose: Compare a representative low- to mid-rise commercial exterior-cleaning job with a supervised automation pilot.</t>
        </is>
      </c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0" customHeight="1">
      <c r="A7" s="9" t="inlineStr">
        <is>
          <t>What this tool supports</t>
        </is>
      </c>
      <c r="B7" s="9" t="n"/>
      <c r="C7" s="9" t="n"/>
      <c r="D7" s="9" t="n"/>
      <c r="E7" s="9" t="n"/>
      <c r="F7" s="9" t="n"/>
      <c r="G7" s="9" t="n"/>
      <c r="H7" s="9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6" customHeight="1">
      <c r="A8" s="13" t="inlineStr">
        <is>
          <t>Who it is for</t>
        </is>
      </c>
      <c r="B8" s="14" t="inlineStr">
        <is>
          <t>An owner or operations manager of a commercial exterior-cleaning contractor.</t>
        </is>
      </c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6" customHeight="1">
      <c r="A9" s="15" t="inlineStr">
        <is>
          <t>Decision supported</t>
        </is>
      </c>
      <c r="B9" s="16" t="inlineStr">
        <is>
          <t>Whether a limited, supervised automation pilot appears economically worth testing for a defined job type.</t>
        </is>
      </c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6" customHeight="1">
      <c r="A10" s="15" t="inlineStr">
        <is>
          <t>Workflow</t>
        </is>
      </c>
      <c r="B10" s="16" t="inlineStr">
        <is>
          <t>Routine commercial exterior façade / wall cleaning on low- and mid-rise properties.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6" customHeight="1">
      <c r="A11" s="15" t="inlineStr">
        <is>
          <t>Manual baseline</t>
        </is>
      </c>
      <c r="B11" s="16" t="inlineStr">
        <is>
          <t>Crew-based pressure or soft washing, including access equipment where required.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6" customHeight="1">
      <c r="A12" s="17" t="inlineStr">
        <is>
          <t>Automated alternative</t>
        </is>
      </c>
      <c r="B12" s="18" t="inlineStr">
        <is>
          <t>Supervised drone- or robotics-enabled cleaning. Operator labor, setup, and possible rework remain in the model.</t>
        </is>
      </c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6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6" customHeight="1">
      <c r="A14" s="9" t="inlineStr">
        <is>
          <t>How to use the workbook</t>
        </is>
      </c>
      <c r="B14" s="9" t="n"/>
      <c r="C14" s="9" t="n"/>
      <c r="D14" s="9" t="n"/>
      <c r="E14" s="9" t="n"/>
      <c r="F14" s="9" t="n"/>
      <c r="G14" s="9" t="n"/>
      <c r="H14" s="9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6" customHeight="1">
      <c r="A15" s="13" t="inlineStr">
        <is>
          <t>1. Complete INPUTS</t>
        </is>
      </c>
      <c r="B15" s="14" t="inlineStr">
        <is>
          <t>Enter the actual job, crew, cost, and volume assumptions. Yellow cells are user inputs. Orange cells require a vendor quote.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6" customHeight="1">
      <c r="A16" s="15" t="inlineStr">
        <is>
          <t>2. Choose commercial mode</t>
        </is>
      </c>
      <c r="B16" s="16" t="inlineStr">
        <is>
          <t>Use either an all-inclusive pilot package (Mode A) or a fixed fee plus a variable per-job cost (Mode B). Never use both. In both modes the contractor still bears its own operator labor, rework, consumables and site support.</t>
        </is>
      </c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6" customHeight="1">
      <c r="A17" s="15" t="inlineStr">
        <is>
          <t>3. Review calculations</t>
        </is>
      </c>
      <c r="B17" s="16" t="inlineStr">
        <is>
          <t>MANUAL PROCESS and AUTOMATION PILOT show the intermediate steps.</t>
        </is>
      </c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26" customHeight="1">
      <c r="A18" s="15" t="inlineStr">
        <is>
          <t>4. Check RESULTS</t>
        </is>
      </c>
      <c r="B18" s="16" t="inlineStr">
        <is>
          <t>The decision status remains “DO NOT RELY ON RESULT” until every required input for the selected mode is valid (INPUTS column J), eligible volume is above zero, and the site / quality gates are cleared.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26" customHeight="1">
      <c r="A19" s="15" t="inlineStr">
        <is>
          <t>5. Use SCENARIOS and SENSITIVITY</t>
        </is>
      </c>
      <c r="B19" s="16" t="inlineStr">
        <is>
          <t>SCENARIOS and SENSITIVITY are side-by-side comparisons (Mode B). They do not control RESULTS; there is no scenario selector. Enter your own conservative / optimistic and low / high values; blank drivers show n.a.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26" customHeight="1">
      <c r="A20" s="17" t="inlineStr">
        <is>
          <t>Unknown / quote required</t>
        </is>
      </c>
      <c r="B20" s="18" t="inlineStr">
        <is>
          <t>Unknown means public evidence is insufficient. Quote required means obtain a vendor or operator-specific number before relying on results.</t>
        </is>
      </c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6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26" customHeight="1">
      <c r="A22" s="9" t="inlineStr">
        <is>
          <t>What this model does not claim</t>
        </is>
      </c>
      <c r="B22" s="9" t="n"/>
      <c r="C22" s="9" t="n"/>
      <c r="D22" s="9" t="n"/>
      <c r="E22" s="9" t="n"/>
      <c r="F22" s="9" t="n"/>
      <c r="G22" s="9" t="n"/>
      <c r="H22" s="9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26" customHeight="1">
      <c r="A23" s="144" t="inlineStr">
        <is>
          <t>This tool does not recommend an equipment purchase, prove vendor performance, assume labor is eliminated, establish regulatory approval, price customer work, or replace a site-specific safety and quality review. It is a screening model only.</t>
        </is>
      </c>
      <c r="B23" s="145" t="n"/>
      <c r="C23" s="145" t="n"/>
      <c r="D23" s="145" t="n"/>
      <c r="E23" s="145" t="n"/>
      <c r="F23" s="145" t="n"/>
      <c r="G23" s="145" t="n"/>
      <c r="H23" s="146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26" customHeight="1">
      <c r="A24" s="147" t="n"/>
      <c r="H24" s="148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26" customHeight="1">
      <c r="A25" s="147" t="n"/>
      <c r="H25" s="148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26" customHeight="1">
      <c r="A26" s="147" t="n"/>
      <c r="H26" s="148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 ht="26" customHeight="1">
      <c r="A27" s="149" t="n"/>
      <c r="B27" s="150" t="n"/>
      <c r="C27" s="150" t="n"/>
      <c r="D27" s="150" t="n"/>
      <c r="E27" s="150" t="n"/>
      <c r="F27" s="150" t="n"/>
      <c r="G27" s="150" t="n"/>
      <c r="H27" s="15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 ht="26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 ht="26" customHeight="1">
      <c r="A29" s="50" t="inlineStr">
        <is>
          <t>This tool is a screening model, not a purchase recommendation. Results depend on user-entered operating assumptions, vendor quotes, and site conditions.</t>
        </is>
      </c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 ht="26" customHeight="1"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 ht="26" customHeight="1"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9" t="inlineStr">
        <is>
          <t>Modeling rules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 ht="48" customHeight="1">
      <c r="A34" s="13" t="inlineStr">
        <is>
          <t>Mode A — package</t>
        </is>
      </c>
      <c r="B34" s="14" t="inlineStr">
        <is>
          <t>The package covers the vendor-provided pilot / service component only. It does NOT mean zero contractor-side cost: operator labor, rework, automated consumables and site support are added for every included job unless a quote explicitly includes them.</t>
        </is>
      </c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 ht="48" customHeight="1">
      <c r="A35" s="13" t="inlineStr">
        <is>
          <t>Mode B — fee + per-job</t>
        </is>
      </c>
      <c r="B35" s="14" t="inlineStr">
        <is>
          <t>Fixed pilot / enablement fee (one-time) plus a variable automation cost per eligible job, plus the same contractor-side costs.</t>
        </is>
      </c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 ht="48" customHeight="1">
      <c r="A36" s="13" t="inlineStr">
        <is>
          <t>Missing = no verdict</t>
        </is>
      </c>
      <c r="B36" s="14" t="inlineStr">
        <is>
          <t>Blank cells, placeholder text and non-numbers are MISSING, never $0. Negative values and zero where a positive value is required are INVALID. Any MISSING / INVALID required input, zero eligible volume, or an uncleared gate shows DO NOT RELY ON RESULT.</t>
        </is>
      </c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48" customHeight="1">
      <c r="A37" s="13" t="inlineStr">
        <is>
          <t>Zeros must be intentional</t>
        </is>
      </c>
      <c r="B37" s="14" t="inlineStr">
        <is>
          <t>Zero is accepted only where it is economically meaningful (e.g. no access equipment, reviewed zero rework or site support, a quote with no per-job charge) and is shown as VALID ZERO.</t>
        </is>
      </c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 ht="48" customHeight="1">
      <c r="A38" s="13" t="inlineStr">
        <is>
          <t>Public figures</t>
        </is>
      </c>
      <c r="B38" s="14" t="inlineStr">
        <is>
          <t>Figures in SOURCES &amp; ASSUMPTIONS are reference only, never model defaults. Vendor pricing requires a vendor quote.</t>
        </is>
      </c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 ht="48" customHeight="1">
      <c r="A39" s="13" t="inlineStr">
        <is>
          <t>Break-even</t>
        </is>
      </c>
      <c r="B39" s="14" t="inlineStr">
        <is>
          <t>Exactly zero net benefit or saving is classified as PILOT ECONOMICS UNFAVORABLE, not worth testing.</t>
        </is>
      </c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 ht="34" customHeight="1">
      <c r="A41" s="13" t="inlineStr">
        <is>
          <t>OPERATOR SUMMARY</t>
        </is>
      </c>
      <c r="B41" s="14" t="inlineStr">
        <is>
          <t>One-page overview for owners / operations managers. Its current-result line is live; the worked example and thresholds are static, illustrative, and do not read or change INPUTS.</t>
        </is>
      </c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mergeCells count="3">
    <mergeCell ref="A23:H27"/>
    <mergeCell ref="A29:H31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I52"/>
  <sheetViews>
    <sheetView showGridLines="0" workbookViewId="0">
      <selection activeCell="A1" sqref="A1"/>
    </sheetView>
  </sheetViews>
  <sheetFormatPr baseColWidth="8" defaultRowHeight="15"/>
  <cols>
    <col width="1" customWidth="1" min="1" max="1"/>
    <col width="30" customWidth="1" min="2" max="2"/>
    <col width="17" customWidth="1" min="3" max="3"/>
    <col width="1.5" customWidth="1" min="4" max="4"/>
    <col width="31" customWidth="1" min="5" max="5"/>
    <col width="17" customWidth="1" min="6" max="6"/>
    <col width="1.5" customWidth="1" min="7" max="7"/>
    <col width="32" customWidth="1" min="8" max="8"/>
    <col width="15" customWidth="1" min="9" max="9"/>
    <col width="1" customWidth="1" min="10" max="10"/>
  </cols>
  <sheetData>
    <row r="1" ht="24" customHeight="1">
      <c r="B1" s="183" t="inlineStr">
        <is>
          <t>Operator Summary — Commercial Exterior-Cleaning Automation Pilot</t>
        </is>
      </c>
    </row>
    <row r="2" ht="31" customHeight="1">
      <c r="B2" s="184" t="inlineStr">
        <is>
          <t>Decision supported: Is it economically reasonable to run a limited automation pilot for this type of commercial exterior-cleaning work?  (Owner / operations manager · low- and mid-rise commercial properties · manual pressure / soft washing vs supervised drone- or robotics-enabled cleaning)</t>
        </is>
      </c>
    </row>
    <row r="3" ht="17.5" customHeight="1">
      <c r="B3" s="185" t="inlineStr">
        <is>
          <t>PILOT SCREENING TOOL ONLY — not a fleet-purchase recommendation and not a vendor recommendation. It does not guarantee savings, performance, quality, or payback.</t>
        </is>
      </c>
    </row>
    <row r="4" ht="17" customHeight="1">
      <c r="B4" s="187" t="inlineStr">
        <is>
          <t>Current workbook result (live):</t>
        </is>
      </c>
      <c r="C4" s="188">
        <f>'RESULTS'!B5</f>
        <v/>
      </c>
      <c r="D4" s="224" t="n"/>
      <c r="E4" s="225" t="n"/>
      <c r="F4" s="190">
        <f>"Basis: "&amp;'RESULTS'!B6&amp;"   |   Mode: "&amp;IF('INPUTS'!$K$5="n.a.","not selected",'INPUTS'!$C$5)</f>
        <v/>
      </c>
    </row>
    <row r="5" ht="5" customHeight="1"/>
    <row r="6" ht="15" customHeight="1">
      <c r="B6" s="191" t="inlineStr">
        <is>
          <t>DO NOT RELY ON RESULT</t>
        </is>
      </c>
      <c r="E6" s="193" t="inlineStr">
        <is>
          <t>PILOT ECONOMICS UNFAVORABLE</t>
        </is>
      </c>
      <c r="H6" s="195" t="inlineStr">
        <is>
          <t>PILOT MAY BE WORTH TESTING</t>
        </is>
      </c>
    </row>
    <row r="7" ht="77.2" customHeight="1">
      <c r="B7" s="197" t="inlineStr">
        <is>
          <t>Shown when ANY of these is true:
• a required input is missing or invalid
• site suitability is not Eligible
• quality gate is not Cleared
• usable eligible volume is zero
Ignore every number until fixed.</t>
        </is>
      </c>
      <c r="E7" s="199" t="inlineStr">
        <is>
          <t>Inputs and gates are valid, but:
• per-job saving is $0 or negative, or
• Mode B payback exceeds the evaluation horizon, or
• Mode A net benefit is $0 or negative.</t>
        </is>
      </c>
      <c r="H7" s="200" t="inlineStr">
        <is>
          <t>Only when inputs are valid, both gates clear, usable volume exists, modeled economics are positive and (Mode B) payback is within the horizon.
Meaning: a limited pilot may be worth testing — not a purchase decision or vendor endorsement.</t>
        </is>
      </c>
    </row>
    <row r="8" ht="5" customHeight="1"/>
    <row r="9" ht="31" customHeight="1">
      <c r="B9" s="202" t="inlineStr">
        <is>
          <t>KEY INSIGHT — Volume cannot rescue negative per-job economics. If each automated job costs more than the manual alternative, more volume only scales the loss.</t>
        </is>
      </c>
    </row>
    <row r="10" ht="5" customHeight="1"/>
    <row r="11" ht="12.6" customHeight="1">
      <c r="B11" s="204" t="inlineStr">
        <is>
          <t>MODE A vs MODE B</t>
        </is>
      </c>
      <c r="E11" s="204" t="inlineStr">
        <is>
          <t>WORKED EXAMPLE — Illustrative Scenario, Mode B</t>
        </is>
      </c>
      <c r="H11" s="204" t="inlineStr">
        <is>
          <t>ILLUSTRATIVE BREAK-EVEN THRESHOLDS</t>
        </is>
      </c>
    </row>
    <row r="12" ht="12.6" customHeight="1">
      <c r="B12" s="206" t="inlineStr">
        <is>
          <t>MODE A — ALL-INCLUSIVE PILOT PACKAGE</t>
        </is>
      </c>
      <c r="E12" s="208" t="inlineStr">
        <is>
          <t>ILLUSTRATIVE MODEL SCENARIO — NOT A MARKET CLAIM. Static example: it does not read or change INPUTS.</t>
        </is>
      </c>
      <c r="H12" s="208" t="inlineStr">
        <is>
          <t>Illustrative break-even thresholds for this scenario only — not industry benchmarks. Mode B decision flips around:</t>
        </is>
      </c>
    </row>
    <row r="13" ht="12.6" customHeight="1">
      <c r="B13" s="209" t="inlineStr">
        <is>
          <t>Question: Does the pilot package pay for itself across the jobs included?</t>
        </is>
      </c>
      <c r="C13" s="226" t="n"/>
    </row>
    <row r="14" ht="12.6" customHeight="1">
      <c r="B14" s="227" t="n"/>
      <c r="C14" s="228" t="n"/>
      <c r="E14" s="211" t="inlineStr">
        <is>
          <t>Cleanable exterior area</t>
        </is>
      </c>
      <c r="F14" s="212" t="inlineStr">
        <is>
          <t>20,000 sq ft</t>
        </is>
      </c>
      <c r="H14" s="211" t="inlineStr">
        <is>
          <t>Automated cleaning rate (min.)</t>
        </is>
      </c>
      <c r="I14" s="212" t="inlineStr">
        <is>
          <t>≈1,712 sq ft/hr</t>
        </is>
      </c>
    </row>
    <row r="15" ht="12.6" customHeight="1">
      <c r="B15" s="209" t="inlineStr">
        <is>
          <t>Includes: package price + internal prep + contractor-side operator labor, rework, consumables and site support for every included job.</t>
        </is>
      </c>
      <c r="C15" s="226" t="n"/>
      <c r="E15" s="211" t="inlineStr">
        <is>
          <t>Manual access method</t>
        </is>
      </c>
      <c r="F15" s="212" t="inlineStr">
        <is>
          <t>Scissor lift</t>
        </is>
      </c>
      <c r="H15" s="211" t="inlineStr">
        <is>
          <t>Variable automation cost (max.)</t>
        </is>
      </c>
      <c r="I15" s="212" t="inlineStr">
        <is>
          <t>≈$818 / job</t>
        </is>
      </c>
    </row>
    <row r="16" ht="12.6" customHeight="1">
      <c r="B16" s="229" t="n"/>
      <c r="C16" s="230" t="n"/>
      <c r="E16" s="211" t="inlineStr">
        <is>
          <t>Manual productivity</t>
        </is>
      </c>
      <c r="F16" s="212" t="inlineStr">
        <is>
          <t>500 sq ft/person-hr</t>
        </is>
      </c>
      <c r="H16" s="211" t="inlineStr">
        <is>
          <t>Rework (max.)</t>
        </is>
      </c>
      <c r="I16" s="212" t="inlineStr">
        <is>
          <t>≈11.4 person-hrs</t>
        </is>
      </c>
    </row>
    <row r="17" ht="12.6" customHeight="1">
      <c r="B17" s="227" t="n"/>
      <c r="C17" s="228" t="n"/>
      <c r="E17" s="211" t="inlineStr">
        <is>
          <t>Loaded manual labor</t>
        </is>
      </c>
      <c r="F17" s="212" t="inlineStr">
        <is>
          <t>$45 / hr</t>
        </is>
      </c>
      <c r="H17" s="211" t="inlineStr">
        <is>
          <t>Cleanable area (min.)</t>
        </is>
      </c>
      <c r="I17" s="212" t="inlineStr">
        <is>
          <t>≈12,639 sq ft</t>
        </is>
      </c>
    </row>
    <row r="18" ht="12.6" customHeight="1">
      <c r="B18" s="209" t="inlineStr">
        <is>
          <t>Favorable only if: manual cost × included jobs − total pilot cost &gt; $0. Monthly volume (beyond &gt; 0) and the horizon do not change this test.</t>
        </is>
      </c>
      <c r="C18" s="226" t="n"/>
      <c r="E18" s="211" t="inlineStr">
        <is>
          <t>Automation operators</t>
        </is>
      </c>
      <c r="F18" s="212" t="inlineStr">
        <is>
          <t>2</t>
        </is>
      </c>
      <c r="H18" s="211" t="inlineStr">
        <is>
          <t>Comparable jobs / month (min.)</t>
        </is>
      </c>
      <c r="I18" s="212" t="inlineStr">
        <is>
          <t>≈4.1</t>
        </is>
      </c>
    </row>
    <row r="19" ht="12.6" customHeight="1">
      <c r="B19" s="229" t="n"/>
      <c r="C19" s="230" t="n"/>
      <c r="E19" s="211" t="inlineStr">
        <is>
          <t>Automated cleaning rate</t>
        </is>
      </c>
      <c r="F19" s="212" t="inlineStr">
        <is>
          <t>2,500 sq ft/system-hr</t>
        </is>
      </c>
      <c r="H19" s="211" t="inlineStr">
        <is>
          <t>Fixed pilot fee (max.)</t>
        </is>
      </c>
      <c r="I19" s="212" t="inlineStr">
        <is>
          <t>≈$18,600</t>
        </is>
      </c>
    </row>
    <row r="20" ht="12.6" customHeight="1">
      <c r="B20" s="227" t="n"/>
      <c r="C20" s="228" t="n"/>
      <c r="E20" s="211" t="inlineStr">
        <is>
          <t>Rework</t>
        </is>
      </c>
      <c r="F20" s="212" t="inlineStr">
        <is>
          <t>4 person-hrs / job</t>
        </is>
      </c>
    </row>
    <row r="21" ht="12.6" customHeight="1">
      <c r="E21" s="211" t="inlineStr">
        <is>
          <t>Variable automation cost</t>
        </is>
      </c>
      <c r="F21" s="212" t="inlineStr">
        <is>
          <t>$450 / job</t>
        </is>
      </c>
      <c r="H21" s="204" t="inlineStr">
        <is>
          <t>MEASURE THESE FIRST</t>
        </is>
      </c>
    </row>
    <row r="22" ht="12.6" customHeight="1">
      <c r="B22" s="206" t="inlineStr">
        <is>
          <t>MODE B — FIXED FEE + VARIABLE PER-JOB COST</t>
        </is>
      </c>
      <c r="E22" s="211" t="inlineStr">
        <is>
          <t>Jobs/month × eligible × availability</t>
        </is>
      </c>
      <c r="F22" s="212" t="inlineStr">
        <is>
          <t>8 × 40% × 75%</t>
        </is>
      </c>
      <c r="H22" s="206" t="inlineStr">
        <is>
          <t>Contractor records</t>
        </is>
      </c>
    </row>
    <row r="23" ht="12.6" customHeight="1">
      <c r="B23" s="209" t="inlineStr">
        <is>
          <t>Question: Do ongoing per-job savings recover the fixed cost within the evaluation horizon?</t>
        </is>
      </c>
      <c r="C23" s="226" t="n"/>
      <c r="E23" s="211" t="inlineStr">
        <is>
          <t>Fixed pilot fee + internal prep</t>
        </is>
      </c>
      <c r="F23" s="212" t="inlineStr">
        <is>
          <t>$8,000 + $3,000</t>
        </is>
      </c>
      <c r="H23" s="211" t="inlineStr">
        <is>
          <t>1. Actual cleanable area</t>
        </is>
      </c>
      <c r="I23" s="225" t="n"/>
    </row>
    <row r="24" ht="12.6" customHeight="1">
      <c r="B24" s="227" t="n"/>
      <c r="C24" s="228" t="n"/>
      <c r="E24" s="211" t="inlineStr">
        <is>
          <t>Evaluation horizon</t>
        </is>
      </c>
      <c r="F24" s="212" t="inlineStr">
        <is>
          <t>12 months</t>
        </is>
      </c>
      <c r="H24" s="211" t="inlineStr">
        <is>
          <t>2. Actual manual person-hours / job</t>
        </is>
      </c>
      <c r="I24" s="225" t="n"/>
    </row>
    <row r="25" ht="12.6" customHeight="1">
      <c r="B25" s="209" t="inlineStr">
        <is>
          <t>Includes: fixed pilot fee + internal prep (one-time), plus contractor-side automation costs and the vendor variable cost on every job.</t>
        </is>
      </c>
      <c r="C25" s="226" t="n"/>
      <c r="E25" s="206" t="inlineStr">
        <is>
          <t>Mode B outcome</t>
        </is>
      </c>
      <c r="H25" s="211" t="inlineStr">
        <is>
          <t>3. Loaded labor rate</t>
        </is>
      </c>
      <c r="I25" s="225" t="n"/>
    </row>
    <row r="26" ht="12.6" customHeight="1">
      <c r="B26" s="229" t="n"/>
      <c r="C26" s="230" t="n"/>
      <c r="E26" s="211" t="inlineStr">
        <is>
          <t>Manual cost / job</t>
        </is>
      </c>
      <c r="F26" s="213" t="n">
        <v>2670</v>
      </c>
      <c r="H26" s="211" t="inlineStr">
        <is>
          <t>4. Access-equipment cost / job</t>
        </is>
      </c>
      <c r="I26" s="225" t="n"/>
    </row>
    <row r="27" ht="12.6" customHeight="1">
      <c r="B27" s="227" t="n"/>
      <c r="C27" s="228" t="n"/>
      <c r="E27" s="211" t="inlineStr">
        <is>
          <t>Automated cost / job</t>
        </is>
      </c>
      <c r="F27" s="213" t="n">
        <v>1920</v>
      </c>
      <c r="H27" s="211" t="inlineStr">
        <is>
          <t>5. Comparable jobs / month</t>
        </is>
      </c>
      <c r="I27" s="225" t="n"/>
    </row>
    <row r="28" ht="12.6" customHeight="1">
      <c r="B28" s="209" t="inlineStr">
        <is>
          <t>Favorable only if: per-job saving &gt; $0 and payback ≤ evaluation horizon.</t>
        </is>
      </c>
      <c r="C28" s="226" t="n"/>
      <c r="E28" s="211" t="inlineStr">
        <is>
          <t>Per-job difference</t>
        </is>
      </c>
      <c r="F28" s="214" t="n">
        <v>750</v>
      </c>
      <c r="H28" s="206" t="inlineStr">
        <is>
          <t>Pilot measurements</t>
        </is>
      </c>
    </row>
    <row r="29" ht="12.6" customHeight="1">
      <c r="B29" s="227" t="n"/>
      <c r="C29" s="228" t="n"/>
      <c r="E29" s="211" t="inlineStr">
        <is>
          <t>Eligible automated jobs / month</t>
        </is>
      </c>
      <c r="F29" s="215" t="n">
        <v>2.4</v>
      </c>
      <c r="H29" s="211" t="inlineStr">
        <is>
          <t>6. Achieved automated cleaning rate</t>
        </is>
      </c>
      <c r="I29" s="225" t="n"/>
    </row>
    <row r="30" ht="12.6" customHeight="1">
      <c r="B30" s="216" t="inlineStr">
        <is>
          <t>Mode A is stricter: it must recover the package inside the included jobs. In the worked example, a $12,000 / 6-job package would be unfavorable (net −$7,800) even though Mode B passes.</t>
        </is>
      </c>
      <c r="E30" s="211" t="inlineStr">
        <is>
          <t>Monthly modeled savings</t>
        </is>
      </c>
      <c r="F30" s="213" t="n">
        <v>1800</v>
      </c>
      <c r="H30" s="211" t="inlineStr">
        <is>
          <t>7. Actual rework</t>
        </is>
      </c>
      <c r="I30" s="225" t="n"/>
    </row>
    <row r="31" ht="12.6" customHeight="1">
      <c r="E31" s="211" t="inlineStr">
        <is>
          <t>Payback</t>
        </is>
      </c>
      <c r="F31" s="217" t="inlineStr">
        <is>
          <t>6.1 months</t>
        </is>
      </c>
      <c r="H31" s="211" t="inlineStr">
        <is>
          <t>8. Actual setup / teardown time</t>
        </is>
      </c>
      <c r="I31" s="225" t="n"/>
    </row>
    <row r="32" ht="12.6" customHeight="1">
      <c r="E32" s="218" t="inlineStr">
        <is>
          <t>Status: PILOT MAY BE WORTH TESTING</t>
        </is>
      </c>
      <c r="F32" s="225" t="n"/>
      <c r="H32" s="211" t="inlineStr">
        <is>
          <t>9. Eligible-site share</t>
        </is>
      </c>
      <c r="I32" s="225" t="n"/>
    </row>
    <row r="33" ht="12.6" customHeight="1">
      <c r="H33" s="211" t="inlineStr">
        <is>
          <t>10. Operational availability</t>
        </is>
      </c>
      <c r="I33" s="225" t="n"/>
    </row>
    <row r="34" ht="12.6" customHeight="1">
      <c r="B34" s="206" t="inlineStr">
        <is>
          <t>HOW THE PER-JOB TEST WORKS</t>
        </is>
      </c>
      <c r="E34" s="206" t="inlineStr">
        <is>
          <t>TOP 5 ECONOMICS DRIVERS</t>
        </is>
      </c>
      <c r="H34" s="206" t="inlineStr">
        <is>
          <t>Vendor quote</t>
        </is>
      </c>
    </row>
    <row r="35" ht="12.6" customHeight="1">
      <c r="B35" s="209" t="inlineStr">
        <is>
          <t>Per-job saving ≈ area × (manual labor $/sq ft − automation labor $/sq ft) + (manual per-job extras − automation per-job extras).</t>
        </is>
      </c>
      <c r="C35" s="226" t="n"/>
      <c r="E35" s="211" t="inlineStr">
        <is>
          <t>1. Manual labor $/sq ft — loaded labor rate ÷ manual productivity</t>
        </is>
      </c>
      <c r="F35" s="220" t="inlineStr">
        <is>
          <t>MEASURE</t>
        </is>
      </c>
      <c r="H35" s="211" t="inlineStr">
        <is>
          <t>11. Fixed / package fee</t>
        </is>
      </c>
      <c r="I35" s="225" t="n"/>
    </row>
    <row r="36" ht="12.6" customHeight="1">
      <c r="B36" s="229" t="n"/>
      <c r="C36" s="230" t="n"/>
      <c r="E36" s="231" t="n"/>
      <c r="F36" s="231" t="n"/>
      <c r="H36" s="211" t="inlineStr">
        <is>
          <t>12. Variable cost / job</t>
        </is>
      </c>
      <c r="I36" s="225" t="n"/>
    </row>
    <row r="37" ht="12.6" customHeight="1">
      <c r="B37" s="227" t="n"/>
      <c r="C37" s="228" t="n"/>
      <c r="E37" s="211" t="inlineStr">
        <is>
          <t>2. Automation labor $/sq ft — operators × operator rate ÷ automated cleaning rate</t>
        </is>
      </c>
      <c r="F37" s="220" t="inlineStr">
        <is>
          <t>QUOTE operators · VALIDATE rate</t>
        </is>
      </c>
      <c r="H37" s="211" t="inlineStr">
        <is>
          <t>13. Jobs included</t>
        </is>
      </c>
      <c r="I37" s="225" t="n"/>
    </row>
    <row r="38" ht="12.6" customHeight="1">
      <c r="B38" s="209" t="inlineStr">
        <is>
          <t>Manual extras: setup labor, access equipment, consumables. Automation extras: setup and rework labor, consumables, site support, vendor variable cost (Mode B).</t>
        </is>
      </c>
      <c r="C38" s="226" t="n"/>
      <c r="E38" s="232" t="n"/>
      <c r="F38" s="232" t="n"/>
      <c r="H38" s="211" t="inlineStr">
        <is>
          <t>14. Operator requirements</t>
        </is>
      </c>
      <c r="I38" s="225" t="n"/>
    </row>
    <row r="39" ht="12.6" customHeight="1">
      <c r="B39" s="229" t="n"/>
      <c r="C39" s="230" t="n"/>
      <c r="E39" s="231" t="n"/>
      <c r="F39" s="231" t="n"/>
      <c r="H39" s="211" t="inlineStr">
        <is>
          <t>15. Exclusions, travel, support</t>
        </is>
      </c>
      <c r="I39" s="225" t="n"/>
    </row>
    <row r="40" ht="12.6" customHeight="1">
      <c r="B40" s="227" t="n"/>
      <c r="C40" s="228" t="n"/>
      <c r="E40" s="211" t="inlineStr">
        <is>
          <t>3. Job size — cleanable exterior area</t>
        </is>
      </c>
      <c r="F40" s="220" t="inlineStr">
        <is>
          <t>MEASURE</t>
        </is>
      </c>
    </row>
    <row r="41" ht="12.6" customHeight="1">
      <c r="B41" s="209" t="inlineStr">
        <is>
          <t>Volume, eligible share, availability and horizon only change how fast fixed costs are recovered.</t>
        </is>
      </c>
      <c r="C41" s="226" t="n"/>
      <c r="E41" s="211" t="inlineStr">
        <is>
          <t>4. Usable volume — jobs/month × eligible share × availability (mainly Mode B)</t>
        </is>
      </c>
      <c r="F41" s="220" t="inlineStr">
        <is>
          <t>MEASURE jobs · ASSUME share, availability</t>
        </is>
      </c>
      <c r="H41" s="206" t="inlineStr">
        <is>
          <t>LABEL KEY (used in Top 5 drivers)</t>
        </is>
      </c>
    </row>
    <row r="42" ht="12.6" customHeight="1">
      <c r="B42" s="227" t="n"/>
      <c r="C42" s="228" t="n"/>
      <c r="E42" s="231" t="n"/>
      <c r="F42" s="231" t="n"/>
      <c r="H42" s="211" t="inlineStr">
        <is>
          <t>MEASURE</t>
        </is>
      </c>
      <c r="I42" s="222" t="inlineStr">
        <is>
          <t>Contractor records or pilot observation</t>
        </is>
      </c>
    </row>
    <row r="43" ht="12.6" customHeight="1">
      <c r="E43" s="211" t="inlineStr">
        <is>
          <t>5. Vendor pricing — fixed fee, variable cost, package price, jobs included</t>
        </is>
      </c>
      <c r="F43" s="220" t="inlineStr">
        <is>
          <t>QUOTE</t>
        </is>
      </c>
      <c r="H43" s="231" t="n"/>
      <c r="I43" s="231" t="n"/>
    </row>
    <row r="44" ht="12.6" customHeight="1">
      <c r="E44" s="231" t="n"/>
      <c r="F44" s="231" t="n"/>
      <c r="H44" s="211" t="inlineStr">
        <is>
          <t>QUOTE</t>
        </is>
      </c>
      <c r="I44" s="222" t="inlineStr">
        <is>
          <t>Written vendor quote</t>
        </is>
      </c>
    </row>
    <row r="45" ht="12.6" customHeight="1">
      <c r="H45" s="211" t="inlineStr">
        <is>
          <t>ASSUME / VALIDATE</t>
        </is>
      </c>
      <c r="I45" s="222" t="inlineStr">
        <is>
          <t>Estimate until pilot or pipeline screen confirms</t>
        </is>
      </c>
    </row>
    <row r="46" ht="12.6" customHeight="1">
      <c r="H46" s="232" t="n"/>
      <c r="I46" s="232" t="n"/>
    </row>
    <row r="47" ht="12.6" customHeight="1">
      <c r="H47" s="231" t="n"/>
      <c r="I47" s="231" t="n"/>
    </row>
    <row r="48" ht="5" customHeight="1"/>
    <row r="49" ht="14" customHeight="1">
      <c r="B49" s="204" t="inlineStr">
        <is>
          <t>WHAT THE MODEL DOES NOT KNOW</t>
        </is>
      </c>
    </row>
    <row r="50" ht="29" customHeight="1">
      <c r="B50" s="209" t="inlineStr">
        <is>
          <t>Not included: fleet purchase economics · financing · depreciation · subscription / ownership economics · learning curve · weather cancellations · damage / liability risk · vendor minimums · mixed job-size portfolio economics · detailed regulatory / compliance cost · revenue uplift or customer pricing.</t>
        </is>
      </c>
      <c r="C50" s="224" t="n"/>
      <c r="D50" s="224" t="n"/>
      <c r="E50" s="224" t="n"/>
      <c r="F50" s="224" t="n"/>
      <c r="G50" s="224" t="n"/>
      <c r="H50" s="224" t="n"/>
      <c r="I50" s="225" t="n"/>
    </row>
    <row r="51" ht="17" customHeight="1">
      <c r="B51" s="209" t="inlineStr">
        <is>
          <t>Fragile until measured: automated cleaning rate and rework (pilot data). Assumptions until the pipeline is screened: eligible-site share and deployment availability.</t>
        </is>
      </c>
      <c r="C51" s="224" t="n"/>
      <c r="D51" s="224" t="n"/>
      <c r="E51" s="224" t="n"/>
      <c r="F51" s="224" t="n"/>
      <c r="G51" s="224" t="n"/>
      <c r="H51" s="224" t="n"/>
      <c r="I51" s="225" t="n"/>
    </row>
    <row r="52" ht="28" customHeight="1">
      <c r="B52" s="223" t="inlineStr">
        <is>
          <t>Screening model only. Results depend on user-entered operating assumptions, vendor quotes and site conditions. Public reference figures are never defaults. The worked example and thresholds are illustrative — not benchmarks or forecasts.</t>
        </is>
      </c>
    </row>
  </sheetData>
  <mergeCells count="69">
    <mergeCell ref="B35:C37"/>
    <mergeCell ref="E43:E44"/>
    <mergeCell ref="H35:I35"/>
    <mergeCell ref="B13:C14"/>
    <mergeCell ref="B7:C7"/>
    <mergeCell ref="H38:I38"/>
    <mergeCell ref="H29:I29"/>
    <mergeCell ref="B25:C27"/>
    <mergeCell ref="B28:C29"/>
    <mergeCell ref="B3:I3"/>
    <mergeCell ref="B22:C22"/>
    <mergeCell ref="H41:I41"/>
    <mergeCell ref="F37:F39"/>
    <mergeCell ref="H31:I31"/>
    <mergeCell ref="B12:C12"/>
    <mergeCell ref="H39:I39"/>
    <mergeCell ref="H25:I25"/>
    <mergeCell ref="E35:E36"/>
    <mergeCell ref="H21:I21"/>
    <mergeCell ref="H34:I34"/>
    <mergeCell ref="H6:I6"/>
    <mergeCell ref="F35:F36"/>
    <mergeCell ref="B11:C11"/>
    <mergeCell ref="H12:I13"/>
    <mergeCell ref="B52:I52"/>
    <mergeCell ref="B50:I50"/>
    <mergeCell ref="B2:I2"/>
    <mergeCell ref="F4:I4"/>
    <mergeCell ref="B18:C20"/>
    <mergeCell ref="F41:F42"/>
    <mergeCell ref="H36:I36"/>
    <mergeCell ref="E37:E39"/>
    <mergeCell ref="B1:I1"/>
    <mergeCell ref="E34:F34"/>
    <mergeCell ref="H11:I11"/>
    <mergeCell ref="E6:F6"/>
    <mergeCell ref="E12:F13"/>
    <mergeCell ref="I45:I47"/>
    <mergeCell ref="B38:C40"/>
    <mergeCell ref="F43:F44"/>
    <mergeCell ref="H32:I32"/>
    <mergeCell ref="H7:I7"/>
    <mergeCell ref="B34:C34"/>
    <mergeCell ref="B41:C42"/>
    <mergeCell ref="E11:F11"/>
    <mergeCell ref="I42:I43"/>
    <mergeCell ref="H37:I37"/>
    <mergeCell ref="E41:E42"/>
    <mergeCell ref="H22:I22"/>
    <mergeCell ref="H28:I28"/>
    <mergeCell ref="B49:I49"/>
    <mergeCell ref="H27:I27"/>
    <mergeCell ref="B9:I9"/>
    <mergeCell ref="B6:C6"/>
    <mergeCell ref="H45:H47"/>
    <mergeCell ref="B30:C32"/>
    <mergeCell ref="E7:F7"/>
    <mergeCell ref="E25:F25"/>
    <mergeCell ref="B15:C17"/>
    <mergeCell ref="E32:F32"/>
    <mergeCell ref="H24:I24"/>
    <mergeCell ref="H42:H43"/>
    <mergeCell ref="H33:I33"/>
    <mergeCell ref="B51:I51"/>
    <mergeCell ref="C4:E4"/>
    <mergeCell ref="B23:C24"/>
    <mergeCell ref="H23:I23"/>
    <mergeCell ref="H30:I30"/>
    <mergeCell ref="H26:I26"/>
  </mergeCells>
  <conditionalFormatting sqref="C4:E4">
    <cfRule type="containsText" priority="1" operator="containsText" dxfId="3" text="PILOT MAY BE WORTH TESTING">
      <formula>NOT(ISERROR(SEARCH("PILOT MAY BE WORTH TESTING",C4)))</formula>
    </cfRule>
    <cfRule type="containsText" priority="2" operator="containsText" dxfId="4" text="UNFAVORABLE">
      <formula>NOT(ISERROR(SEARCH("UNFAVORABLE",C4)))</formula>
    </cfRule>
  </conditionalFormatting>
  <printOptions horizontalCentered="1" verticalCentered="1"/>
  <pageMargins left="0.3" right="0.3" top="0.3" bottom="0.3" header="0.15" footer="0.1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FF5B9BD5"/>
    <outlinePr summaryBelow="1" summaryRight="1"/>
    <pageSetUpPr/>
  </sheetPr>
  <dimension ref="A1:Z200"/>
  <sheetViews>
    <sheetView showGridLines="0" workbookViewId="0">
      <pane ySplit="4" topLeftCell="A5" activePane="bottomLeft" state="frozen"/>
      <selection activeCell="A1" sqref="A1"/>
    </sheetView>
  </sheetViews>
  <sheetFormatPr baseColWidth="8" defaultRowHeight="15"/>
  <cols>
    <col width="16" customWidth="1" min="1" max="1"/>
    <col width="32" customWidth="1" min="2" max="2"/>
    <col width="25" customWidth="1" min="3" max="3"/>
    <col width="20" customWidth="1" min="4" max="4"/>
    <col width="27" customWidth="1" min="5" max="5"/>
    <col width="34" customWidth="1" min="6" max="6"/>
    <col width="12" customWidth="1" min="7" max="7"/>
    <col width="14" customWidth="1" min="8" max="8"/>
    <col width="50" customWidth="1" min="9" max="9"/>
    <col width="18" customWidth="1" min="10" max="10"/>
    <col width="22" customWidth="1" min="11" max="1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Inputs and Assumptions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56" t="inlineStr">
        <is>
          <t>Category</t>
        </is>
      </c>
      <c r="B4" s="56" t="inlineStr">
        <is>
          <t>Input Name</t>
        </is>
      </c>
      <c r="C4" s="56" t="inlineStr">
        <is>
          <t>Value</t>
        </is>
      </c>
      <c r="D4" s="56" t="inlineStr">
        <is>
          <t>Unit</t>
        </is>
      </c>
      <c r="E4" s="56" t="inlineStr">
        <is>
          <t>Source Classification</t>
        </is>
      </c>
      <c r="F4" s="56" t="inlineStr">
        <is>
          <t>Source / Reference</t>
        </is>
      </c>
      <c r="G4" s="56" t="inlineStr">
        <is>
          <t>Confidence</t>
        </is>
      </c>
      <c r="H4" s="56" t="inlineStr">
        <is>
          <t>Required?</t>
        </is>
      </c>
      <c r="I4" s="56" t="inlineStr">
        <is>
          <t>Notes</t>
        </is>
      </c>
      <c r="J4" s="56" t="inlineStr">
        <is>
          <t>Input Status</t>
        </is>
      </c>
      <c r="K4" s="56" t="inlineStr">
        <is>
          <t>Validated Value (used by model)</t>
        </is>
      </c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8" customHeight="1">
      <c r="A5" s="57" t="inlineStr">
        <is>
          <t>Control</t>
        </is>
      </c>
      <c r="B5" s="58" t="inlineStr">
        <is>
          <t>Commercial Structure</t>
        </is>
      </c>
      <c r="C5" s="67" t="inlineStr">
        <is>
          <t>ALL-INCLUSIVE PILOT PACKAGE</t>
        </is>
      </c>
      <c r="D5" s="58" t="inlineStr">
        <is>
          <t>Selection</t>
        </is>
      </c>
      <c r="E5" s="58" t="inlineStr">
        <is>
          <t>USER INPUT</t>
        </is>
      </c>
      <c r="F5" s="58" t="inlineStr">
        <is>
          <t>Select one mode</t>
        </is>
      </c>
      <c r="G5" s="58" t="inlineStr">
        <is>
          <t>High</t>
        </is>
      </c>
      <c r="H5" s="58" t="inlineStr">
        <is>
          <t>Yes</t>
        </is>
      </c>
      <c r="I5" s="14" t="inlineStr">
        <is>
          <t>Mode A: package price + included jobs, PLUS contractor-side operator labor, rework, consumables and site support for each included job. Mode B: fixed fee + variable per-job cost + the same contractor-side costs.</t>
        </is>
      </c>
      <c r="J5" s="14">
        <f>IF(OR(C5="ALL-INCLUSIVE PILOT PACKAGE",C5="FIXED FEE + VARIABLE PER-JOB COST"),"VALID","MISSING")</f>
        <v/>
      </c>
      <c r="K5" s="14">
        <f>IF(OR(J5="VALID",J5="VALID ZERO"),C5,"n.a.")</f>
        <v/>
      </c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28" customHeight="1">
      <c r="A6" s="59" t="inlineStr">
        <is>
          <t>Control</t>
        </is>
      </c>
      <c r="B6" s="60" t="inlineStr">
        <is>
          <t>Evaluation Horizon</t>
        </is>
      </c>
      <c r="C6" s="152" t="n">
        <v>12</v>
      </c>
      <c r="D6" s="60" t="inlineStr">
        <is>
          <t>Months</t>
        </is>
      </c>
      <c r="E6" s="60" t="inlineStr">
        <is>
          <t>USER INPUT</t>
        </is>
      </c>
      <c r="F6" s="60" t="inlineStr">
        <is>
          <t>Planning default; override as needed</t>
        </is>
      </c>
      <c r="G6" s="60" t="inlineStr">
        <is>
          <t>Medium</t>
        </is>
      </c>
      <c r="H6" s="60" t="inlineStr">
        <is>
          <t>Mode B only</t>
        </is>
      </c>
      <c r="I6" s="16" t="inlineStr">
        <is>
          <t>Mode B recovery timing only. Must be &gt; 0.</t>
        </is>
      </c>
      <c r="J6" s="16">
        <f>IF($C$5&lt;&gt;"FIXED FEE + VARIABLE PER-JOB COST","NOT USED",IF(NOT(ISNUMBER(C6)),"MISSING",IF(C6&lt;=0,"INVALID",IF(C6=0,"VALID ZERO","VALID"))))</f>
        <v/>
      </c>
      <c r="K6" s="153">
        <f>IF(OR(J6="VALID",J6="VALID ZERO"),C6,"n.a.")</f>
        <v/>
      </c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8" customHeight="1">
      <c r="A7" s="59" t="inlineStr">
        <is>
          <t>Job</t>
        </is>
      </c>
      <c r="B7" s="60" t="inlineStr">
        <is>
          <t>Cleanable Exterior Area</t>
        </is>
      </c>
      <c r="C7" s="154" t="inlineStr">
        <is>
          <t>Enter value</t>
        </is>
      </c>
      <c r="D7" s="60" t="inlineStr">
        <is>
          <t>Sq. ft.</t>
        </is>
      </c>
      <c r="E7" s="60" t="inlineStr">
        <is>
          <t>USER INPUT</t>
        </is>
      </c>
      <c r="F7" s="60" t="inlineStr">
        <is>
          <t>Site measure or job record</t>
        </is>
      </c>
      <c r="G7" s="60" t="inlineStr">
        <is>
          <t>High</t>
        </is>
      </c>
      <c r="H7" s="60" t="inlineStr">
        <is>
          <t>Yes</t>
        </is>
      </c>
      <c r="I7" s="16" t="inlineStr">
        <is>
          <t>Representative job only.</t>
        </is>
      </c>
      <c r="J7" s="16">
        <f>IF(NOT(ISNUMBER(C7)),"MISSING",IF(C7&lt;=0,"INVALID",IF(C7=0,"VALID ZERO","VALID")))</f>
        <v/>
      </c>
      <c r="K7" s="155">
        <f>IF(OR(J7="VALID",J7="VALID ZERO"),C7,"n.a.")</f>
        <v/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8" customHeight="1">
      <c r="A8" s="59" t="inlineStr">
        <is>
          <t>Job</t>
        </is>
      </c>
      <c r="B8" s="60" t="inlineStr">
        <is>
          <t>Manual Access Method</t>
        </is>
      </c>
      <c r="C8" s="68" t="inlineStr">
        <is>
          <t>Unknown</t>
        </is>
      </c>
      <c r="D8" s="60" t="inlineStr">
        <is>
          <t>Selection</t>
        </is>
      </c>
      <c r="E8" s="60" t="inlineStr">
        <is>
          <t>USER INPUT</t>
        </is>
      </c>
      <c r="F8" s="60" t="inlineStr">
        <is>
          <t>Actual planned access method</t>
        </is>
      </c>
      <c r="G8" s="60" t="inlineStr">
        <is>
          <t>High</t>
        </is>
      </c>
      <c r="H8" s="60" t="inlineStr">
        <is>
          <t>Yes</t>
        </is>
      </c>
      <c r="I8" s="16" t="inlineStr">
        <is>
          <t>Required: Unknown invalidates the result. Ground-only, ladder, scissor lift, boom lift, scaffold, or other.</t>
        </is>
      </c>
      <c r="J8" s="16">
        <f>IF(OR(C8="Ground-only",C8="Ladder",C8="Scissor lift",C8="Boom lift",C8="Scaffold",C8="Other"),"VALID","MISSING")</f>
        <v/>
      </c>
      <c r="K8" s="16">
        <f>IF(OR(J8="VALID",J8="VALID ZERO"),C8,"n.a.")</f>
        <v/>
      </c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8" customHeight="1">
      <c r="A9" s="59" t="inlineStr">
        <is>
          <t>Utilization</t>
        </is>
      </c>
      <c r="B9" s="60" t="inlineStr">
        <is>
          <t>Comparable Jobs per Month</t>
        </is>
      </c>
      <c r="C9" s="154" t="inlineStr">
        <is>
          <t>Enter value</t>
        </is>
      </c>
      <c r="D9" s="60" t="inlineStr">
        <is>
          <t>Jobs/month</t>
        </is>
      </c>
      <c r="E9" s="60" t="inlineStr">
        <is>
          <t>USER INPUT</t>
        </is>
      </c>
      <c r="F9" s="60" t="inlineStr">
        <is>
          <t>Contractor pipeline / history</t>
        </is>
      </c>
      <c r="G9" s="60" t="inlineStr">
        <is>
          <t>High</t>
        </is>
      </c>
      <c r="H9" s="60" t="inlineStr">
        <is>
          <t>Yes</t>
        </is>
      </c>
      <c r="I9" s="16" t="inlineStr">
        <is>
          <t>Comparable jobs, not all company work.</t>
        </is>
      </c>
      <c r="J9" s="16">
        <f>IF(NOT(ISNUMBER(C9)),"MISSING",IF(C9&lt;0,"INVALID",IF(C9=0,"VALID ZERO","VALID")))</f>
        <v/>
      </c>
      <c r="K9" s="155">
        <f>IF(OR(J9="VALID",J9="VALID ZERO"),C9,"n.a.")</f>
        <v/>
      </c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8" customHeight="1">
      <c r="A10" s="59" t="inlineStr">
        <is>
          <t>Utilization</t>
        </is>
      </c>
      <c r="B10" s="60" t="inlineStr">
        <is>
          <t>Automation-Eligible Share</t>
        </is>
      </c>
      <c r="C10" s="156" t="inlineStr">
        <is>
          <t>Enter value</t>
        </is>
      </c>
      <c r="D10" s="60" t="inlineStr">
        <is>
          <t>%</t>
        </is>
      </c>
      <c r="E10" s="60" t="inlineStr">
        <is>
          <t>USER INPUT</t>
        </is>
      </c>
      <c r="F10" s="60" t="inlineStr">
        <is>
          <t>Screened pipeline share</t>
        </is>
      </c>
      <c r="G10" s="60" t="inlineStr">
        <is>
          <t>High</t>
        </is>
      </c>
      <c r="H10" s="60" t="inlineStr">
        <is>
          <t>Yes</t>
        </is>
      </c>
      <c r="I10" s="16" t="inlineStr">
        <is>
          <t>Do not assume every job is suitable.</t>
        </is>
      </c>
      <c r="J10" s="16">
        <f>IF(NOT(ISNUMBER(C10)),"MISSING",IF(OR(C10&lt;0,C10&gt;1),"INVALID",IF(C10=0,"VALID ZERO","VALID")))</f>
        <v/>
      </c>
      <c r="K10" s="157">
        <f>IF(OR(J10="VALID",J10="VALID ZERO"),C10,"n.a.")</f>
        <v/>
      </c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8" customHeight="1">
      <c r="A11" s="59" t="inlineStr">
        <is>
          <t>Utilization</t>
        </is>
      </c>
      <c r="B11" s="60" t="inlineStr">
        <is>
          <t>Deployment Availability</t>
        </is>
      </c>
      <c r="C11" s="156" t="inlineStr">
        <is>
          <t>Enter value</t>
        </is>
      </c>
      <c r="D11" s="60" t="inlineStr">
        <is>
          <t>%</t>
        </is>
      </c>
      <c r="E11" s="60" t="inlineStr">
        <is>
          <t>USER INPUT</t>
        </is>
      </c>
      <c r="F11" s="60" t="inlineStr">
        <is>
          <t>Weather, scheduling, site constraints</t>
        </is>
      </c>
      <c r="G11" s="60" t="inlineStr">
        <is>
          <t>High</t>
        </is>
      </c>
      <c r="H11" s="60" t="inlineStr">
        <is>
          <t>Yes</t>
        </is>
      </c>
      <c r="I11" s="16" t="inlineStr">
        <is>
          <t>Share of eligible jobs where automation can actually be used.</t>
        </is>
      </c>
      <c r="J11" s="16">
        <f>IF(NOT(ISNUMBER(C11)),"MISSING",IF(OR(C11&lt;0,C11&gt;1),"INVALID",IF(C11=0,"VALID ZERO","VALID")))</f>
        <v/>
      </c>
      <c r="K11" s="157">
        <f>IF(OR(J11="VALID",J11="VALID ZERO"),C11,"n.a.")</f>
        <v/>
      </c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8" customHeight="1">
      <c r="A12" s="59" t="inlineStr">
        <is>
          <t>Gate</t>
        </is>
      </c>
      <c r="B12" s="60" t="inlineStr">
        <is>
          <t>Site Suitability Status</t>
        </is>
      </c>
      <c r="C12" s="68" t="inlineStr">
        <is>
          <t>Unknown</t>
        </is>
      </c>
      <c r="D12" s="60" t="inlineStr">
        <is>
          <t>Selection</t>
        </is>
      </c>
      <c r="E12" s="60" t="inlineStr">
        <is>
          <t>VERIFIED PUBLIC + USER INPUT</t>
        </is>
      </c>
      <c r="F12" s="60" t="inlineStr">
        <is>
          <t>FAA / site / safety review</t>
        </is>
      </c>
      <c r="G12" s="60" t="inlineStr">
        <is>
          <t>High</t>
        </is>
      </c>
      <c r="H12" s="60" t="inlineStr">
        <is>
          <t>Yes</t>
        </is>
      </c>
      <c r="I12" s="16" t="inlineStr">
        <is>
          <t>Eligible, Ineligible, or Unknown.</t>
        </is>
      </c>
      <c r="J12" s="16">
        <f>IF(C12="Eligible","VALID",IF(C12="Ineligible","GATE FAILED","GATE NOT CLEARED"))</f>
        <v/>
      </c>
      <c r="K12" s="16">
        <f>IF(C12="","n.a.",C12)</f>
        <v/>
      </c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8" customHeight="1">
      <c r="A13" s="59" t="inlineStr">
        <is>
          <t>Gate</t>
        </is>
      </c>
      <c r="B13" s="60" t="inlineStr">
        <is>
          <t>Quality Acceptance Status</t>
        </is>
      </c>
      <c r="C13" s="68" t="inlineStr">
        <is>
          <t>Unknown</t>
        </is>
      </c>
      <c r="D13" s="60" t="inlineStr">
        <is>
          <t>Selection</t>
        </is>
      </c>
      <c r="E13" s="60" t="inlineStr">
        <is>
          <t>USER INPUT</t>
        </is>
      </c>
      <c r="F13" s="60" t="inlineStr">
        <is>
          <t>Customer and surface review</t>
        </is>
      </c>
      <c r="G13" s="60" t="inlineStr">
        <is>
          <t>High</t>
        </is>
      </c>
      <c r="H13" s="60" t="inlineStr">
        <is>
          <t>Yes</t>
        </is>
      </c>
      <c r="I13" s="16" t="inlineStr">
        <is>
          <t>Cleared, Concern, or Unknown.</t>
        </is>
      </c>
      <c r="J13" s="16">
        <f>IF(C13="Cleared","VALID",IF(C13="Concern","GATE FAILED","GATE NOT CLEARED"))</f>
        <v/>
      </c>
      <c r="K13" s="16">
        <f>IF(C13="","n.a.",C13)</f>
        <v/>
      </c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8" customHeight="1">
      <c r="A14" s="59" t="inlineStr">
        <is>
          <t>Manual</t>
        </is>
      </c>
      <c r="B14" s="60" t="inlineStr">
        <is>
          <t>Manual Crew Size</t>
        </is>
      </c>
      <c r="C14" s="152" t="inlineStr">
        <is>
          <t>Enter value</t>
        </is>
      </c>
      <c r="D14" s="60" t="inlineStr">
        <is>
          <t>People</t>
        </is>
      </c>
      <c r="E14" s="60" t="inlineStr">
        <is>
          <t>USER INPUT</t>
        </is>
      </c>
      <c r="F14" s="60" t="inlineStr">
        <is>
          <t>Actual crew plan</t>
        </is>
      </c>
      <c r="G14" s="60" t="inlineStr">
        <is>
          <t>High</t>
        </is>
      </c>
      <c r="H14" s="60" t="inlineStr">
        <is>
          <t>Yes</t>
        </is>
      </c>
      <c r="I14" s="16" t="inlineStr">
        <is>
          <t>Whole number ≥ 1. Used for elapsed duration, not labor-cost multiplication.</t>
        </is>
      </c>
      <c r="J14" s="16">
        <f>IF(NOT(ISNUMBER(C14)),"MISSING",IF(OR(C14&lt;=0,C14&lt;&gt;INT(C14)),"INVALID",IF(C14=0,"VALID ZERO","VALID")))</f>
        <v/>
      </c>
      <c r="K14" s="153">
        <f>IF(OR(J14="VALID",J14="VALID ZERO"),C14,"n.a.")</f>
        <v/>
      </c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8" customHeight="1">
      <c r="A15" s="59" t="inlineStr">
        <is>
          <t>Manual</t>
        </is>
      </c>
      <c r="B15" s="60" t="inlineStr">
        <is>
          <t>Manual Cleaning Productivity</t>
        </is>
      </c>
      <c r="C15" s="158" t="inlineStr">
        <is>
          <t>Enter value</t>
        </is>
      </c>
      <c r="D15" s="60" t="inlineStr">
        <is>
          <t>Sq. ft. / person-hour</t>
        </is>
      </c>
      <c r="E15" s="60" t="inlineStr">
        <is>
          <t>USER INPUT</t>
        </is>
      </c>
      <c r="F15" s="60" t="inlineStr">
        <is>
          <t>Historical job records preferred</t>
        </is>
      </c>
      <c r="G15" s="60" t="inlineStr">
        <is>
          <t>Low</t>
        </is>
      </c>
      <c r="H15" s="60" t="inlineStr">
        <is>
          <t>Yes</t>
        </is>
      </c>
      <c r="I15" s="16" t="inlineStr">
        <is>
          <t>Do not use an unrelated public benchmark as a default.</t>
        </is>
      </c>
      <c r="J15" s="16">
        <f>IF(NOT(ISNUMBER(C15)),"MISSING",IF(C15&lt;=0,"INVALID",IF(C15=0,"VALID ZERO","VALID")))</f>
        <v/>
      </c>
      <c r="K15" s="159">
        <f>IF(OR(J15="VALID",J15="VALID ZERO"),C15,"n.a.")</f>
        <v/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8" customHeight="1">
      <c r="A16" s="59" t="inlineStr">
        <is>
          <t>Manual</t>
        </is>
      </c>
      <c r="B16" s="60" t="inlineStr">
        <is>
          <t>Manual Setup / Cleanup Labor</t>
        </is>
      </c>
      <c r="C16" s="158" t="inlineStr">
        <is>
          <t>Enter value</t>
        </is>
      </c>
      <c r="D16" s="60" t="inlineStr">
        <is>
          <t>Person-hours/job</t>
        </is>
      </c>
      <c r="E16" s="60" t="inlineStr">
        <is>
          <t>USER INPUT</t>
        </is>
      </c>
      <c r="F16" s="60" t="inlineStr">
        <is>
          <t>Historical job records preferred</t>
        </is>
      </c>
      <c r="G16" s="60" t="inlineStr">
        <is>
          <t>Low</t>
        </is>
      </c>
      <c r="H16" s="60" t="inlineStr">
        <is>
          <t>Yes</t>
        </is>
      </c>
      <c r="I16" s="16" t="inlineStr">
        <is>
          <t>Separate from productive cleaning time.</t>
        </is>
      </c>
      <c r="J16" s="16">
        <f>IF(NOT(ISNUMBER(C16)),"MISSING",IF(C16&lt;0,"INVALID",IF(C16=0,"VALID ZERO","VALID")))</f>
        <v/>
      </c>
      <c r="K16" s="159">
        <f>IF(OR(J16="VALID",J16="VALID ZERO"),C16,"n.a.")</f>
        <v/>
      </c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8" customHeight="1">
      <c r="A17" s="59" t="inlineStr">
        <is>
          <t>Manual</t>
        </is>
      </c>
      <c r="B17" s="60" t="inlineStr">
        <is>
          <t>Loaded Manual Labor Cost</t>
        </is>
      </c>
      <c r="C17" s="160" t="inlineStr">
        <is>
          <t>Enter value</t>
        </is>
      </c>
      <c r="D17" s="60" t="inlineStr">
        <is>
          <t>$ / person-hour</t>
        </is>
      </c>
      <c r="E17" s="60" t="inlineStr">
        <is>
          <t>USER INPUT</t>
        </is>
      </c>
      <c r="F17" s="60" t="inlineStr">
        <is>
          <t>Payroll + burden; BLS wage is reference only</t>
        </is>
      </c>
      <c r="G17" s="60" t="inlineStr">
        <is>
          <t>Medium</t>
        </is>
      </c>
      <c r="H17" s="60" t="inlineStr">
        <is>
          <t>Yes</t>
        </is>
      </c>
      <c r="I17" s="16" t="inlineStr">
        <is>
          <t>Must be &gt; 0. BLS national median wage reference is not loaded cost.</t>
        </is>
      </c>
      <c r="J17" s="16">
        <f>IF(NOT(ISNUMBER(C17)),"MISSING",IF(C17&lt;=0,"INVALID",IF(C17=0,"VALID ZERO","VALID")))</f>
        <v/>
      </c>
      <c r="K17" s="161">
        <f>IF(OR(J17="VALID",J17="VALID ZERO"),C17,"n.a.")</f>
        <v/>
      </c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28" customHeight="1">
      <c r="A18" s="59" t="inlineStr">
        <is>
          <t>Manual</t>
        </is>
      </c>
      <c r="B18" s="60" t="inlineStr">
        <is>
          <t>Manual Access-Equipment Cost</t>
        </is>
      </c>
      <c r="C18" s="160" t="inlineStr">
        <is>
          <t>Enter value</t>
        </is>
      </c>
      <c r="D18" s="60" t="inlineStr">
        <is>
          <t>$ / job</t>
        </is>
      </c>
      <c r="E18" s="60" t="inlineStr">
        <is>
          <t>PUBLIC RANGE + USER INPUT</t>
        </is>
      </c>
      <c r="F18" s="60" t="inlineStr">
        <is>
          <t>Job-specific rental quote</t>
        </is>
      </c>
      <c r="G18" s="60" t="inlineStr">
        <is>
          <t>Medium</t>
        </is>
      </c>
      <c r="H18" s="60" t="inlineStr">
        <is>
          <t>Yes</t>
        </is>
      </c>
      <c r="I18" s="16" t="inlineStr">
        <is>
          <t>Include rental, delivery, fuel, taxes, and fees as applicable.</t>
        </is>
      </c>
      <c r="J18" s="16">
        <f>IF(NOT(ISNUMBER(C18)),"MISSING",IF(C18&lt;0,"INVALID",IF(C18=0,"VALID ZERO","VALID")))</f>
        <v/>
      </c>
      <c r="K18" s="161">
        <f>IF(OR(J18="VALID",J18="VALID ZERO"),C18,"n.a.")</f>
        <v/>
      </c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28" customHeight="1">
      <c r="A19" s="59" t="inlineStr">
        <is>
          <t>Manual</t>
        </is>
      </c>
      <c r="B19" s="60" t="inlineStr">
        <is>
          <t>Manual Consumables Cost</t>
        </is>
      </c>
      <c r="C19" s="160" t="inlineStr">
        <is>
          <t>Enter value</t>
        </is>
      </c>
      <c r="D19" s="60" t="inlineStr">
        <is>
          <t>$ / job</t>
        </is>
      </c>
      <c r="E19" s="60" t="inlineStr">
        <is>
          <t>USER INPUT</t>
        </is>
      </c>
      <c r="F19" s="60" t="inlineStr">
        <is>
          <t>Actual chemical/water/fuel estimate</t>
        </is>
      </c>
      <c r="G19" s="60" t="inlineStr">
        <is>
          <t>Low</t>
        </is>
      </c>
      <c r="H19" s="60" t="inlineStr">
        <is>
          <t>Yes</t>
        </is>
      </c>
      <c r="I19" s="16" t="inlineStr">
        <is>
          <t>May be zero only when genuinely not applicable.</t>
        </is>
      </c>
      <c r="J19" s="16">
        <f>IF(NOT(ISNUMBER(C19)),"MISSING",IF(C19&lt;0,"INVALID",IF(C19=0,"VALID ZERO","VALID")))</f>
        <v/>
      </c>
      <c r="K19" s="161">
        <f>IF(OR(J19="VALID",J19="VALID ZERO"),C19,"n.a.")</f>
        <v/>
      </c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28" customHeight="1">
      <c r="A20" s="59" t="inlineStr">
        <is>
          <t>Automated</t>
        </is>
      </c>
      <c r="B20" s="60" t="inlineStr">
        <is>
          <t>Supervised Operator Count</t>
        </is>
      </c>
      <c r="C20" s="152" t="inlineStr">
        <is>
          <t>Enter value</t>
        </is>
      </c>
      <c r="D20" s="60" t="inlineStr">
        <is>
          <t>People</t>
        </is>
      </c>
      <c r="E20" s="60" t="inlineStr">
        <is>
          <t>VENDOR CLAIM + USER INPUT</t>
        </is>
      </c>
      <c r="F20" s="60" t="inlineStr">
        <is>
          <t>Confirm field operating plan</t>
        </is>
      </c>
      <c r="G20" s="60" t="inlineStr">
        <is>
          <t>Low</t>
        </is>
      </c>
      <c r="H20" s="60" t="inlineStr">
        <is>
          <t>Yes</t>
        </is>
      </c>
      <c r="I20" s="16" t="inlineStr">
        <is>
          <t>Whole number ≥ 1. Contractor-side cost in both modes.</t>
        </is>
      </c>
      <c r="J20" s="16">
        <f>IF(NOT(ISNUMBER(C20)),"MISSING",IF(OR(C20&lt;=0,C20&lt;&gt;INT(C20)),"INVALID",IF(C20=0,"VALID ZERO","VALID")))</f>
        <v/>
      </c>
      <c r="K20" s="153">
        <f>IF(OR(J20="VALID",J20="VALID ZERO"),C20,"n.a.")</f>
        <v/>
      </c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8" customHeight="1">
      <c r="A21" s="59" t="inlineStr">
        <is>
          <t>Automated</t>
        </is>
      </c>
      <c r="B21" s="60" t="inlineStr">
        <is>
          <t>Automated Cleaning Rate</t>
        </is>
      </c>
      <c r="C21" s="158" t="inlineStr">
        <is>
          <t>Enter value</t>
        </is>
      </c>
      <c r="D21" s="60" t="inlineStr">
        <is>
          <t>Sq. ft. / system-hour</t>
        </is>
      </c>
      <c r="E21" s="60" t="inlineStr">
        <is>
          <t>VENDOR CLAIM</t>
        </is>
      </c>
      <c r="F21" s="60" t="inlineStr">
        <is>
          <t>Specific vendor / pilot evidence</t>
        </is>
      </c>
      <c r="G21" s="60" t="inlineStr">
        <is>
          <t>Low</t>
        </is>
      </c>
      <c r="H21" s="60" t="inlineStr">
        <is>
          <t>Yes</t>
        </is>
      </c>
      <c r="I21" s="16" t="inlineStr">
        <is>
          <t>Do not treat a product claim as neutral field performance.</t>
        </is>
      </c>
      <c r="J21" s="16">
        <f>IF(NOT(ISNUMBER(C21)),"MISSING",IF(C21&lt;=0,"INVALID",IF(C21=0,"VALID ZERO","VALID")))</f>
        <v/>
      </c>
      <c r="K21" s="159">
        <f>IF(OR(J21="VALID",J21="VALID ZERO"),C21,"n.a.")</f>
        <v/>
      </c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28" customHeight="1">
      <c r="A22" s="59" t="inlineStr">
        <is>
          <t>Automated</t>
        </is>
      </c>
      <c r="B22" s="60" t="inlineStr">
        <is>
          <t>Automation Setup / Cleanup Labor</t>
        </is>
      </c>
      <c r="C22" s="158" t="inlineStr">
        <is>
          <t>Enter value</t>
        </is>
      </c>
      <c r="D22" s="60" t="inlineStr">
        <is>
          <t>Person-hours/job</t>
        </is>
      </c>
      <c r="E22" s="60" t="inlineStr">
        <is>
          <t>VENDOR CLAIM + USER INPUT</t>
        </is>
      </c>
      <c r="F22" s="60" t="inlineStr">
        <is>
          <t>Specific pilot plan</t>
        </is>
      </c>
      <c r="G22" s="60" t="inlineStr">
        <is>
          <t>Low</t>
        </is>
      </c>
      <c r="H22" s="60" t="inlineStr">
        <is>
          <t>Yes</t>
        </is>
      </c>
      <c r="I22" s="16" t="inlineStr">
        <is>
          <t>Includes field preparation and breakdown.</t>
        </is>
      </c>
      <c r="J22" s="16">
        <f>IF(NOT(ISNUMBER(C22)),"MISSING",IF(C22&lt;0,"INVALID",IF(C22=0,"VALID ZERO","VALID")))</f>
        <v/>
      </c>
      <c r="K22" s="159">
        <f>IF(OR(J22="VALID",J22="VALID ZERO"),C22,"n.a.")</f>
        <v/>
      </c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28" customHeight="1">
      <c r="A23" s="59" t="inlineStr">
        <is>
          <t>Automated</t>
        </is>
      </c>
      <c r="B23" s="60" t="inlineStr">
        <is>
          <t>Operator Labor Cost</t>
        </is>
      </c>
      <c r="C23" s="160" t="inlineStr">
        <is>
          <t>Enter value</t>
        </is>
      </c>
      <c r="D23" s="60" t="inlineStr">
        <is>
          <t>$ / person-hour</t>
        </is>
      </c>
      <c r="E23" s="60" t="inlineStr">
        <is>
          <t>USER INPUT</t>
        </is>
      </c>
      <c r="F23" s="60" t="inlineStr">
        <is>
          <t>Actual operator cost</t>
        </is>
      </c>
      <c r="G23" s="60" t="inlineStr">
        <is>
          <t>Low</t>
        </is>
      </c>
      <c r="H23" s="60" t="inlineStr">
        <is>
          <t>Yes</t>
        </is>
      </c>
      <c r="I23" s="16" t="inlineStr">
        <is>
          <t>Must be &gt; 0. Rework uses this same labor rate in V1. Contractor-side cost in both modes.</t>
        </is>
      </c>
      <c r="J23" s="16">
        <f>IF(NOT(ISNUMBER(C23)),"MISSING",IF(C23&lt;=0,"INVALID",IF(C23=0,"VALID ZERO","VALID")))</f>
        <v/>
      </c>
      <c r="K23" s="161">
        <f>IF(OR(J23="VALID",J23="VALID ZERO"),C23,"n.a.")</f>
        <v/>
      </c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28" customHeight="1">
      <c r="A24" s="59" t="inlineStr">
        <is>
          <t>Automated</t>
        </is>
      </c>
      <c r="B24" s="60" t="inlineStr">
        <is>
          <t>Manual Follow-Up / Rework Labor</t>
        </is>
      </c>
      <c r="C24" s="158" t="inlineStr">
        <is>
          <t>Enter value</t>
        </is>
      </c>
      <c r="D24" s="60" t="inlineStr">
        <is>
          <t>Person-hours/job</t>
        </is>
      </c>
      <c r="E24" s="60" t="inlineStr">
        <is>
          <t>UNKNOWN</t>
        </is>
      </c>
      <c r="F24" s="60" t="inlineStr">
        <is>
          <t>Pilot observation required</t>
        </is>
      </c>
      <c r="G24" s="60" t="inlineStr">
        <is>
          <t>Low</t>
        </is>
      </c>
      <c r="H24" s="60" t="inlineStr">
        <is>
          <t>Yes</t>
        </is>
      </c>
      <c r="I24" s="16" t="inlineStr">
        <is>
          <t>Do not assume rework is zero. Enter 0 only if reviewed. Applies in both modes.</t>
        </is>
      </c>
      <c r="J24" s="16">
        <f>IF(NOT(ISNUMBER(C24)),"MISSING",IF(C24&lt;0,"INVALID",IF(C24=0,"VALID ZERO","VALID")))</f>
        <v/>
      </c>
      <c r="K24" s="159">
        <f>IF(OR(J24="VALID",J24="VALID ZERO"),C24,"n.a.")</f>
        <v/>
      </c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28" customHeight="1">
      <c r="A25" s="59" t="inlineStr">
        <is>
          <t>Automated</t>
        </is>
      </c>
      <c r="B25" s="60" t="inlineStr">
        <is>
          <t>Variable Automation Cost</t>
        </is>
      </c>
      <c r="C25" s="162" t="inlineStr">
        <is>
          <t>Enter value</t>
        </is>
      </c>
      <c r="D25" s="60" t="inlineStr">
        <is>
          <t>$ / eligible job</t>
        </is>
      </c>
      <c r="E25" s="60" t="inlineStr">
        <is>
          <t>VENDOR QUOTE REQUIRED</t>
        </is>
      </c>
      <c r="F25" s="60" t="inlineStr">
        <is>
          <t>Vendor quote</t>
        </is>
      </c>
      <c r="G25" s="60" t="inlineStr">
        <is>
          <t>High</t>
        </is>
      </c>
      <c r="H25" s="60" t="inlineStr">
        <is>
          <t>Mode B only</t>
        </is>
      </c>
      <c r="I25" s="16" t="inlineStr">
        <is>
          <t>Mode B only. Blank/text = missing (never treated as $0). Enter 0 only if the vendor quote has no per-job charge.</t>
        </is>
      </c>
      <c r="J25" s="16">
        <f>IF($C$5&lt;&gt;"FIXED FEE + VARIABLE PER-JOB COST","NOT USED",IF(NOT(ISNUMBER(C25)),"MISSING",IF(C25&lt;0,"INVALID",IF(C25=0,"VALID ZERO","VALID"))))</f>
        <v/>
      </c>
      <c r="K25" s="161">
        <f>IF(OR(J25="VALID",J25="VALID ZERO"),C25,"n.a.")</f>
        <v/>
      </c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28" customHeight="1">
      <c r="A26" s="59" t="inlineStr">
        <is>
          <t>Automated</t>
        </is>
      </c>
      <c r="B26" s="60" t="inlineStr">
        <is>
          <t>Automated Consumables Cost</t>
        </is>
      </c>
      <c r="C26" s="162" t="inlineStr">
        <is>
          <t>Enter value</t>
        </is>
      </c>
      <c r="D26" s="60" t="inlineStr">
        <is>
          <t>$ / job</t>
        </is>
      </c>
      <c r="E26" s="60" t="inlineStr">
        <is>
          <t>USER INPUT</t>
        </is>
      </c>
      <c r="F26" s="60" t="inlineStr">
        <is>
          <t>Actual chemical/water/fuel estimate</t>
        </is>
      </c>
      <c r="G26" s="60" t="inlineStr">
        <is>
          <t>Low</t>
        </is>
      </c>
      <c r="H26" s="60" t="inlineStr">
        <is>
          <t>Yes</t>
        </is>
      </c>
      <c r="I26" s="16" t="inlineStr">
        <is>
          <t>May differ from manual process. Contractor-side cost in both modes.</t>
        </is>
      </c>
      <c r="J26" s="16">
        <f>IF(NOT(ISNUMBER(C26)),"MISSING",IF(C26&lt;0,"INVALID",IF(C26=0,"VALID ZERO","VALID")))</f>
        <v/>
      </c>
      <c r="K26" s="161">
        <f>IF(OR(J26="VALID",J26="VALID ZERO"),C26,"n.a.")</f>
        <v/>
      </c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 ht="28" customHeight="1">
      <c r="A27" s="59" t="inlineStr">
        <is>
          <t>Automated</t>
        </is>
      </c>
      <c r="B27" s="60" t="inlineStr">
        <is>
          <t>Additional Automated Site-Support Cost</t>
        </is>
      </c>
      <c r="C27" s="162" t="inlineStr">
        <is>
          <t>Enter value (0 if none)</t>
        </is>
      </c>
      <c r="D27" s="60" t="inlineStr">
        <is>
          <t>$ / job</t>
        </is>
      </c>
      <c r="E27" s="60" t="inlineStr">
        <is>
          <t>USER INPUT</t>
        </is>
      </c>
      <c r="F27" s="60" t="inlineStr">
        <is>
          <t>Traffic control / ground support / site prep</t>
        </is>
      </c>
      <c r="G27" s="60" t="inlineStr">
        <is>
          <t>Low</t>
        </is>
      </c>
      <c r="H27" s="60" t="inlineStr">
        <is>
          <t>Yes (0 if reviewed)</t>
        </is>
      </c>
      <c r="I27" s="16" t="inlineStr">
        <is>
          <t>Required in both modes. Enter 0 only if reviewed and genuinely none; blank or text invalidates the result.</t>
        </is>
      </c>
      <c r="J27" s="16">
        <f>IF(NOT(ISNUMBER(C27)),"MISSING",IF(C27&lt;0,"INVALID",IF(C27=0,"VALID ZERO","VALID")))</f>
        <v/>
      </c>
      <c r="K27" s="161">
        <f>IF(OR(J27="VALID",J27="VALID ZERO"),C27,"n.a.")</f>
        <v/>
      </c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 ht="28" customHeight="1">
      <c r="A28" s="59" t="inlineStr">
        <is>
          <t>Pilot Mode A</t>
        </is>
      </c>
      <c r="B28" s="60" t="inlineStr">
        <is>
          <t>All-Inclusive Pilot Package Price</t>
        </is>
      </c>
      <c r="C28" s="160" t="inlineStr">
        <is>
          <t>Enter quote</t>
        </is>
      </c>
      <c r="D28" s="60" t="inlineStr">
        <is>
          <t>$ one-time</t>
        </is>
      </c>
      <c r="E28" s="60" t="inlineStr">
        <is>
          <t>VENDOR QUOTE REQUIRED</t>
        </is>
      </c>
      <c r="F28" s="60" t="inlineStr">
        <is>
          <t>Vendor quote</t>
        </is>
      </c>
      <c r="G28" s="60" t="inlineStr">
        <is>
          <t>High</t>
        </is>
      </c>
      <c r="H28" s="60" t="inlineStr">
        <is>
          <t>Mode A only</t>
        </is>
      </c>
      <c r="I28" s="16" t="inlineStr">
        <is>
          <t>Mode A only. Covers the vendor-provided pilot/service component. Contractor-side labor, rework, consumables and site support are still added per included job.</t>
        </is>
      </c>
      <c r="J28" s="16">
        <f>IF($C$5&lt;&gt;"ALL-INCLUSIVE PILOT PACKAGE","NOT USED",IF(NOT(ISNUMBER(C28)),"MISSING",IF(C28&lt;0,"INVALID",IF(C28=0,"VALID ZERO","VALID"))))</f>
        <v/>
      </c>
      <c r="K28" s="161">
        <f>IF(OR(J28="VALID",J28="VALID ZERO"),C28,"n.a.")</f>
        <v/>
      </c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 ht="28" customHeight="1">
      <c r="A29" s="59" t="inlineStr">
        <is>
          <t>Pilot Mode A</t>
        </is>
      </c>
      <c r="B29" s="60" t="inlineStr">
        <is>
          <t>Pilot Jobs Included</t>
        </is>
      </c>
      <c r="C29" s="163" t="inlineStr">
        <is>
          <t>Enter quote</t>
        </is>
      </c>
      <c r="D29" s="60" t="inlineStr">
        <is>
          <t>Jobs</t>
        </is>
      </c>
      <c r="E29" s="60" t="inlineStr">
        <is>
          <t>VENDOR QUOTE REQUIRED</t>
        </is>
      </c>
      <c r="F29" s="60" t="inlineStr">
        <is>
          <t>Vendor quote</t>
        </is>
      </c>
      <c r="G29" s="60" t="inlineStr">
        <is>
          <t>High</t>
        </is>
      </c>
      <c r="H29" s="60" t="inlineStr">
        <is>
          <t>Mode A only</t>
        </is>
      </c>
      <c r="I29" s="16" t="inlineStr">
        <is>
          <t>Mode A only. Whole number &gt; 0.</t>
        </is>
      </c>
      <c r="J29" s="16">
        <f>IF($C$5&lt;&gt;"ALL-INCLUSIVE PILOT PACKAGE","NOT USED",IF(NOT(ISNUMBER(C29)),"MISSING",IF(OR(C29&lt;=0,C29&lt;&gt;INT(C29)),"INVALID",IF(C29=0,"VALID ZERO","VALID"))))</f>
        <v/>
      </c>
      <c r="K29" s="153">
        <f>IF(OR(J29="VALID",J29="VALID ZERO"),C29,"n.a.")</f>
        <v/>
      </c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 ht="28" customHeight="1">
      <c r="A30" s="59" t="inlineStr">
        <is>
          <t>Pilot Mode B</t>
        </is>
      </c>
      <c r="B30" s="60" t="inlineStr">
        <is>
          <t>Fixed Pilot / Enablement Fee</t>
        </is>
      </c>
      <c r="C30" s="162" t="inlineStr">
        <is>
          <t>Enter quote</t>
        </is>
      </c>
      <c r="D30" s="60" t="inlineStr">
        <is>
          <t>$ one-time</t>
        </is>
      </c>
      <c r="E30" s="60" t="inlineStr">
        <is>
          <t>VENDOR QUOTE REQUIRED</t>
        </is>
      </c>
      <c r="F30" s="60" t="inlineStr">
        <is>
          <t>Vendor quote</t>
        </is>
      </c>
      <c r="G30" s="60" t="inlineStr">
        <is>
          <t>High</t>
        </is>
      </c>
      <c r="H30" s="60" t="inlineStr">
        <is>
          <t>Mode B only</t>
        </is>
      </c>
      <c r="I30" s="16" t="inlineStr">
        <is>
          <t>Mode A package price is ignored.</t>
        </is>
      </c>
      <c r="J30" s="16">
        <f>IF($C$5&lt;&gt;"FIXED FEE + VARIABLE PER-JOB COST","NOT USED",IF(NOT(ISNUMBER(C30)),"MISSING",IF(C30&lt;0,"INVALID",IF(C30=0,"VALID ZERO","VALID"))))</f>
        <v/>
      </c>
      <c r="K30" s="161">
        <f>IF(OR(J30="VALID",J30="VALID ZERO"),C30,"n.a.")</f>
        <v/>
      </c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 ht="28" customHeight="1">
      <c r="A31" s="61" t="inlineStr">
        <is>
          <t>Pilot</t>
        </is>
      </c>
      <c r="B31" s="62" t="inlineStr">
        <is>
          <t>Internal Pilot Preparation Cost</t>
        </is>
      </c>
      <c r="C31" s="164" t="inlineStr">
        <is>
          <t>Enter value</t>
        </is>
      </c>
      <c r="D31" s="62" t="inlineStr">
        <is>
          <t>$ one-time</t>
        </is>
      </c>
      <c r="E31" s="62" t="inlineStr">
        <is>
          <t>USER INPUT</t>
        </is>
      </c>
      <c r="F31" s="62" t="inlineStr">
        <is>
          <t>Internal estimate</t>
        </is>
      </c>
      <c r="G31" s="62" t="inlineStr">
        <is>
          <t>Medium</t>
        </is>
      </c>
      <c r="H31" s="62" t="inlineStr">
        <is>
          <t>Yes</t>
        </is>
      </c>
      <c r="I31" s="18" t="inlineStr">
        <is>
          <t>Training, scheduling, coordination, safety planning, and travel.</t>
        </is>
      </c>
      <c r="J31" s="18">
        <f>IF(NOT(ISNUMBER(C31)),"MISSING",IF(C31&lt;0,"INVALID",IF(C31=0,"VALID ZERO","VALID")))</f>
        <v/>
      </c>
      <c r="K31" s="165">
        <f>IF(OR(J31="VALID",J31="VALID ZERO"),C31,"n.a.")</f>
        <v/>
      </c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56" t="inlineStr">
        <is>
          <t>Input status key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inlineStr">
        <is>
          <t>VALID</t>
        </is>
      </c>
      <c r="B34" s="166" t="inlineStr">
        <is>
          <t>Number entered and within the allowed range.</t>
        </is>
      </c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inlineStr">
        <is>
          <t>VALID ZERO</t>
        </is>
      </c>
      <c r="B35" s="166" t="inlineStr">
        <is>
          <t>Zero entered where zero is economically allowed. Must be intentional.</t>
        </is>
      </c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inlineStr">
        <is>
          <t>MISSING</t>
        </is>
      </c>
      <c r="B36" s="166" t="inlineStr">
        <is>
          <t>Blank, placeholder text, or non-number. Result shows DO NOT RELY ON RESULT.</t>
        </is>
      </c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inlineStr">
        <is>
          <t>INVALID</t>
        </is>
      </c>
      <c r="B37" s="166" t="inlineStr">
        <is>
          <t>Outside the allowed range (e.g. negative, zero where &gt; 0 is required, fractional crew). Result shows DO NOT RELY ON RESULT.</t>
        </is>
      </c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inlineStr">
        <is>
          <t>NOT USED</t>
        </is>
      </c>
      <c r="B38" s="166" t="inlineStr">
        <is>
          <t>Belongs to the commercial mode that is not selected.</t>
        </is>
      </c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inlineStr">
        <is>
          <t>GATE NOT CLEARED / GATE FAILED</t>
        </is>
      </c>
      <c r="B39" s="166" t="inlineStr">
        <is>
          <t>Site must be Eligible and quality must be Cleared before any verdict.</t>
        </is>
      </c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conditionalFormatting sqref="C15:C31">
    <cfRule type="cellIs" priority="1" operator="lessThan" dxfId="0">
      <formula>0</formula>
    </cfRule>
  </conditionalFormatting>
  <dataValidations count="8">
    <dataValidation sqref="C5" showDropDown="0" showInputMessage="0" showErrorMessage="0" allowBlank="0" type="list">
      <formula1>"ALL-INCLUSIVE PILOT PACKAGE,FIXED FEE + VARIABLE PER-JOB COST"</formula1>
    </dataValidation>
    <dataValidation sqref="C8" showDropDown="0" showInputMessage="0" showErrorMessage="0" allowBlank="0" type="list">
      <formula1>"Unknown,Ground-only,Ladder,Scissor lift,Boom lift,Scaffold,Other"</formula1>
    </dataValidation>
    <dataValidation sqref="C12" showDropDown="0" showInputMessage="0" showErrorMessage="0" allowBlank="0" type="list">
      <formula1>"Eligible,Ineligible,Unknown"</formula1>
    </dataValidation>
    <dataValidation sqref="C13" showDropDown="0" showInputMessage="0" showErrorMessage="0" allowBlank="0" type="list">
      <formula1>"Cleared,Concern,Unknown"</formula1>
    </dataValidation>
    <dataValidation sqref="C6 C7 C15 C17 C21 C23" showDropDown="0" showInputMessage="0" showErrorMessage="1" allowBlank="1" errorTitle="Invalid input" error="Enter a number greater than 0." type="decimal" errorStyle="stop" operator="greaterThan">
      <formula1>0</formula1>
    </dataValidation>
    <dataValidation sqref="C9 C16 C18 C19 C22 C24 C25 C26 C27 C28 C30 C31" showDropDown="0" showInputMessage="0" showErrorMessage="1" allowBlank="1" errorTitle="Invalid input" error="Enter a number of 0 or more. Use 0 only when intentional." type="decimal" errorStyle="stop" operator="greaterThanOrEqual">
      <formula1>0</formula1>
    </dataValidation>
    <dataValidation sqref="C10:C11" showDropDown="0" showInputMessage="0" showErrorMessage="1" allowBlank="1" errorTitle="Invalid input" error="Enter a percentage between 0% and 100%." type="decimal" errorStyle="stop" operator="between">
      <formula1>0</formula1>
      <formula2>1</formula2>
    </dataValidation>
    <dataValidation sqref="C14 C20 C29" showDropDown="0" showInputMessage="0" showErrorMessage="1" allowBlank="1" errorTitle="Invalid input" error="Enter a whole number of 1 or more." type="whole" errorStyle="stop" operator="greaterThanOrEqual">
      <formula1>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34" customWidth="1" min="4" max="4"/>
    <col width="48" customWidth="1" min="5" max="5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Current Manual Process</t>
        </is>
      </c>
      <c r="B2" s="2" t="n"/>
      <c r="C2" s="2" t="n"/>
      <c r="D2" s="2" t="n"/>
      <c r="E2" s="2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56" t="inlineStr">
        <is>
          <t>Calculation</t>
        </is>
      </c>
      <c r="B4" s="56" t="inlineStr">
        <is>
          <t>Value</t>
        </is>
      </c>
      <c r="C4" s="56" t="inlineStr">
        <is>
          <t>Unit</t>
        </is>
      </c>
      <c r="D4" s="56" t="inlineStr">
        <is>
          <t>Formula / Logic</t>
        </is>
      </c>
      <c r="E4" s="56" t="inlineStr">
        <is>
          <t>Notes</t>
        </is>
      </c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3" customHeight="1">
      <c r="A5" s="80" t="inlineStr">
        <is>
          <t>Cleanable Exterior Area</t>
        </is>
      </c>
      <c r="B5" s="167">
        <f>'INPUTS'!$K$7</f>
        <v/>
      </c>
      <c r="C5" s="81" t="inlineStr">
        <is>
          <t>Sq. ft.</t>
        </is>
      </c>
      <c r="D5" s="81" t="inlineStr">
        <is>
          <t>Validated input (INPUTS column K)</t>
        </is>
      </c>
      <c r="E5" s="82" t="inlineStr">
        <is>
          <t>All labor is measured in person-hours.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23" customHeight="1">
      <c r="A6" s="83" t="inlineStr">
        <is>
          <t>Manual Cleaning Productivity</t>
        </is>
      </c>
      <c r="B6" s="168">
        <f>'INPUTS'!$K$15</f>
        <v/>
      </c>
      <c r="C6" s="84" t="inlineStr">
        <is>
          <t>Sq. ft. / person-hour</t>
        </is>
      </c>
      <c r="D6" s="84" t="inlineStr">
        <is>
          <t>Validated input</t>
        </is>
      </c>
      <c r="E6" s="85" t="str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3" customHeight="1">
      <c r="A7" s="83" t="inlineStr">
        <is>
          <t>Productive Cleaning Person-Hours</t>
        </is>
      </c>
      <c r="B7" s="169">
        <f>IF(OR(NOT(ISNUMBER(B5)),B5&lt;=0,NOT(ISNUMBER(B6)),B6&lt;=0),"n.a.",B5/B6)</f>
        <v/>
      </c>
      <c r="C7" s="84" t="inlineStr">
        <is>
          <t>Person-hours</t>
        </is>
      </c>
      <c r="D7" s="84" t="inlineStr">
        <is>
          <t>Area ÷ productivity</t>
        </is>
      </c>
      <c r="E7" s="85" t="str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3" customHeight="1">
      <c r="A8" s="83" t="inlineStr">
        <is>
          <t>Manual Setup / Cleanup Labor</t>
        </is>
      </c>
      <c r="B8" s="169">
        <f>'INPUTS'!$K$16</f>
        <v/>
      </c>
      <c r="C8" s="84" t="inlineStr">
        <is>
          <t>Person-hours/job</t>
        </is>
      </c>
      <c r="D8" s="84" t="inlineStr">
        <is>
          <t>Validated input</t>
        </is>
      </c>
      <c r="E8" s="85" t="str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3" customHeight="1">
      <c r="A9" s="83" t="inlineStr">
        <is>
          <t>Total Manual Person-Hours</t>
        </is>
      </c>
      <c r="B9" s="169">
        <f>IF(OR(NOT(ISNUMBER(B7)),NOT(ISNUMBER(B8))),"n.a.",B7+B8)</f>
        <v/>
      </c>
      <c r="C9" s="84" t="inlineStr">
        <is>
          <t>Person-hours</t>
        </is>
      </c>
      <c r="D9" s="84" t="inlineStr">
        <is>
          <t>Productive cleaning + setup / cleanup</t>
        </is>
      </c>
      <c r="E9" s="85" t="str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3" customHeight="1">
      <c r="A10" s="83" t="inlineStr">
        <is>
          <t>Manual Crew Size</t>
        </is>
      </c>
      <c r="B10" s="169">
        <f>'INPUTS'!$K$14</f>
        <v/>
      </c>
      <c r="C10" s="84" t="inlineStr">
        <is>
          <t>People</t>
        </is>
      </c>
      <c r="D10" s="84" t="inlineStr">
        <is>
          <t>Validated input</t>
        </is>
      </c>
      <c r="E10" s="85" t="inlineStr">
        <is>
          <t>Crew size affects elapsed duration only.</t>
        </is>
      </c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3" customHeight="1">
      <c r="A11" s="83" t="inlineStr">
        <is>
          <t>Approximate Manual Job Duration</t>
        </is>
      </c>
      <c r="B11" s="169">
        <f>IF(OR(NOT(ISNUMBER(B9)),NOT(ISNUMBER(B10)),B10&lt;=0),"n.a.",B9/B10)</f>
        <v/>
      </c>
      <c r="C11" s="84" t="inlineStr">
        <is>
          <t>Crew-hours</t>
        </is>
      </c>
      <c r="D11" s="84" t="inlineStr">
        <is>
          <t>Total person-hours ÷ crew size</t>
        </is>
      </c>
      <c r="E11" s="85" t="inlineStr">
        <is>
          <t>Approximate elapsed time, not labor cost.</t>
        </is>
      </c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3" customHeight="1">
      <c r="A12" s="83" t="inlineStr">
        <is>
          <t>Loaded Manual Labor Cost</t>
        </is>
      </c>
      <c r="B12" s="170">
        <f>'INPUTS'!$K$17</f>
        <v/>
      </c>
      <c r="C12" s="84" t="inlineStr">
        <is>
          <t>$ / person-hour</t>
        </is>
      </c>
      <c r="D12" s="84" t="inlineStr">
        <is>
          <t>Validated input</t>
        </is>
      </c>
      <c r="E12" s="85" t="str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3" customHeight="1">
      <c r="A13" s="83" t="inlineStr">
        <is>
          <t>Manual Labor Cost</t>
        </is>
      </c>
      <c r="B13" s="170">
        <f>IF(OR(NOT(ISNUMBER(B9)),NOT(ISNUMBER(B12))),"n.a.",B9*B12)</f>
        <v/>
      </c>
      <c r="C13" s="84" t="inlineStr">
        <is>
          <t>$ / job</t>
        </is>
      </c>
      <c r="D13" s="84" t="inlineStr">
        <is>
          <t>Total person-hours × loaded labor cost</t>
        </is>
      </c>
      <c r="E13" s="85" t="str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3" customHeight="1">
      <c r="A14" s="83" t="inlineStr">
        <is>
          <t>Manual Access-Equipment Cost</t>
        </is>
      </c>
      <c r="B14" s="170">
        <f>'INPUTS'!$K$18</f>
        <v/>
      </c>
      <c r="C14" s="84" t="inlineStr">
        <is>
          <t>$ / job</t>
        </is>
      </c>
      <c r="D14" s="84" t="inlineStr">
        <is>
          <t>Validated input</t>
        </is>
      </c>
      <c r="E14" s="85" t="inlineStr">
        <is>
          <t>Use job-specific all-in cost.</t>
        </is>
      </c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3" customHeight="1">
      <c r="A15" s="83" t="inlineStr">
        <is>
          <t>Manual Consumables Cost</t>
        </is>
      </c>
      <c r="B15" s="170">
        <f>'INPUTS'!$K$19</f>
        <v/>
      </c>
      <c r="C15" s="84" t="inlineStr">
        <is>
          <t>$ / job</t>
        </is>
      </c>
      <c r="D15" s="84" t="inlineStr">
        <is>
          <t>Validated input</t>
        </is>
      </c>
      <c r="E15" s="85" t="str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3" customHeight="1">
      <c r="A16" s="98" t="inlineStr">
        <is>
          <t>Total Manual Cost per Job</t>
        </is>
      </c>
      <c r="B16" s="171">
        <f>IF(OR(NOT(ISNUMBER(B13)),NOT(ISNUMBER(B14)),NOT(ISNUMBER(B15))),"n.a.",B13+B14+B15)</f>
        <v/>
      </c>
      <c r="C16" s="98" t="inlineStr">
        <is>
          <t>$ / job</t>
        </is>
      </c>
      <c r="D16" s="98" t="inlineStr">
        <is>
          <t>Labor + access equipment + consumables</t>
        </is>
      </c>
      <c r="E16" s="98" t="str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39" customWidth="1" min="1" max="1"/>
    <col width="22" customWidth="1" min="2" max="2"/>
    <col width="20" customWidth="1" min="3" max="3"/>
    <col width="38" customWidth="1" min="4" max="4"/>
    <col width="48" customWidth="1" min="5" max="5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Supervised Automation Pilot</t>
        </is>
      </c>
      <c r="B2" s="2" t="n"/>
      <c r="C2" s="2" t="n"/>
      <c r="D2" s="2" t="n"/>
      <c r="E2" s="2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56" t="inlineStr">
        <is>
          <t>Calculation</t>
        </is>
      </c>
      <c r="B4" s="56" t="inlineStr">
        <is>
          <t>Value</t>
        </is>
      </c>
      <c r="C4" s="56" t="inlineStr">
        <is>
          <t>Unit</t>
        </is>
      </c>
      <c r="D4" s="56" t="inlineStr">
        <is>
          <t>Formula / Logic</t>
        </is>
      </c>
      <c r="E4" s="56" t="inlineStr">
        <is>
          <t>Notes</t>
        </is>
      </c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3" customHeight="1">
      <c r="A5" s="80" t="inlineStr">
        <is>
          <t>Commercial Structure Selected</t>
        </is>
      </c>
      <c r="B5" s="89">
        <f>'INPUTS'!$K$5</f>
        <v/>
      </c>
      <c r="C5" s="81" t="inlineStr">
        <is>
          <t>Selection</t>
        </is>
      </c>
      <c r="D5" s="81" t="inlineStr">
        <is>
          <t>Validated input</t>
        </is>
      </c>
      <c r="E5" s="82" t="inlineStr">
        <is>
          <t>Mode A or Mode B only; their price fields never combine.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23" customHeight="1">
      <c r="A6" s="83" t="inlineStr">
        <is>
          <t>Cleanable Exterior Area</t>
        </is>
      </c>
      <c r="B6" s="169">
        <f>'INPUTS'!$K$7</f>
        <v/>
      </c>
      <c r="C6" s="84" t="inlineStr">
        <is>
          <t>Sq. ft.</t>
        </is>
      </c>
      <c r="D6" s="84" t="inlineStr">
        <is>
          <t>Validated input</t>
        </is>
      </c>
      <c r="E6" s="85" t="str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3" customHeight="1">
      <c r="A7" s="83" t="inlineStr">
        <is>
          <t>Automated Cleaning Rate</t>
        </is>
      </c>
      <c r="B7" s="169">
        <f>'INPUTS'!$K$21</f>
        <v/>
      </c>
      <c r="C7" s="84" t="inlineStr">
        <is>
          <t>Sq. ft. / system-hour</t>
        </is>
      </c>
      <c r="D7" s="84" t="inlineStr">
        <is>
          <t>Validated input</t>
        </is>
      </c>
      <c r="E7" s="85" t="str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3" customHeight="1">
      <c r="A8" s="83" t="inlineStr">
        <is>
          <t>Active System Hours</t>
        </is>
      </c>
      <c r="B8" s="169">
        <f>IF(OR(NOT(ISNUMBER(B6)),B6&lt;=0,NOT(ISNUMBER(B7)),B7&lt;=0),"n.a.",B6/B7)</f>
        <v/>
      </c>
      <c r="C8" s="84" t="inlineStr">
        <is>
          <t>System-hours</t>
        </is>
      </c>
      <c r="D8" s="84" t="inlineStr">
        <is>
          <t>Area ÷ automated rate</t>
        </is>
      </c>
      <c r="E8" s="85" t="inlineStr">
        <is>
          <t>Vendor claim or pilot evidence required.</t>
        </is>
      </c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3" customHeight="1">
      <c r="A9" s="83" t="inlineStr">
        <is>
          <t>Supervised Operator Count</t>
        </is>
      </c>
      <c r="B9" s="169">
        <f>'INPUTS'!$K$20</f>
        <v/>
      </c>
      <c r="C9" s="84" t="inlineStr">
        <is>
          <t>People</t>
        </is>
      </c>
      <c r="D9" s="84" t="inlineStr">
        <is>
          <t>Validated input</t>
        </is>
      </c>
      <c r="E9" s="85" t="str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3" customHeight="1">
      <c r="A10" s="83" t="inlineStr">
        <is>
          <t>Operator Productive Person-Hours</t>
        </is>
      </c>
      <c r="B10" s="169">
        <f>IF(OR(NOT(ISNUMBER(B8)),NOT(ISNUMBER(B9)),B9&lt;=0),"n.a.",B8*B9)</f>
        <v/>
      </c>
      <c r="C10" s="84" t="inlineStr">
        <is>
          <t>Person-hours</t>
        </is>
      </c>
      <c r="D10" s="84" t="inlineStr">
        <is>
          <t>Active system hours × operator count</t>
        </is>
      </c>
      <c r="E10" s="85" t="inlineStr">
        <is>
          <t>No labor elimination assumption.</t>
        </is>
      </c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3" customHeight="1">
      <c r="A11" s="83" t="inlineStr">
        <is>
          <t>Automation Setup / Cleanup Labor</t>
        </is>
      </c>
      <c r="B11" s="169">
        <f>'INPUTS'!$K$22</f>
        <v/>
      </c>
      <c r="C11" s="84" t="inlineStr">
        <is>
          <t>Person-hours/job</t>
        </is>
      </c>
      <c r="D11" s="84" t="inlineStr">
        <is>
          <t>Validated input</t>
        </is>
      </c>
      <c r="E11" s="85" t="str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3" customHeight="1">
      <c r="A12" s="83" t="inlineStr">
        <is>
          <t>Manual Follow-Up / Rework Labor</t>
        </is>
      </c>
      <c r="B12" s="169">
        <f>'INPUTS'!$K$24</f>
        <v/>
      </c>
      <c r="C12" s="84" t="inlineStr">
        <is>
          <t>Person-hours/job</t>
        </is>
      </c>
      <c r="D12" s="84" t="inlineStr">
        <is>
          <t>Validated input</t>
        </is>
      </c>
      <c r="E12" s="85" t="inlineStr">
        <is>
          <t>Rework is explicit and uses operator rate in V1.</t>
        </is>
      </c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3" customHeight="1">
      <c r="A13" s="83" t="inlineStr">
        <is>
          <t>Total Automation Labor Person-Hours</t>
        </is>
      </c>
      <c r="B13" s="169">
        <f>IF(OR(NOT(ISNUMBER(B10)),NOT(ISNUMBER(B11)),NOT(ISNUMBER(B12))),"n.a.",B10+B11+B12)</f>
        <v/>
      </c>
      <c r="C13" s="84" t="inlineStr">
        <is>
          <t>Person-hours</t>
        </is>
      </c>
      <c r="D13" s="84" t="inlineStr">
        <is>
          <t>Operator productive + setup / cleanup + rework</t>
        </is>
      </c>
      <c r="E13" s="85" t="str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3" customHeight="1">
      <c r="A14" s="83" t="inlineStr">
        <is>
          <t>Operator Labor Cost</t>
        </is>
      </c>
      <c r="B14" s="170">
        <f>'INPUTS'!$K$23</f>
        <v/>
      </c>
      <c r="C14" s="84" t="inlineStr">
        <is>
          <t>$ / person-hour</t>
        </is>
      </c>
      <c r="D14" s="84" t="inlineStr">
        <is>
          <t>Validated input</t>
        </is>
      </c>
      <c r="E14" s="85" t="str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3" customHeight="1">
      <c r="A15" s="83" t="inlineStr">
        <is>
          <t>Automation Labor Cost</t>
        </is>
      </c>
      <c r="B15" s="170">
        <f>IF(OR(NOT(ISNUMBER(B13)),NOT(ISNUMBER(B14))),"n.a.",B13*B14)</f>
        <v/>
      </c>
      <c r="C15" s="84" t="inlineStr">
        <is>
          <t>$ / job</t>
        </is>
      </c>
      <c r="D15" s="84" t="inlineStr">
        <is>
          <t>All automation labor × operator labor rate</t>
        </is>
      </c>
      <c r="E15" s="85" t="inlineStr">
        <is>
          <t>Uses operator labor rate for productive work, setup, and rework.</t>
        </is>
      </c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3" customHeight="1">
      <c r="A16" s="83" t="inlineStr">
        <is>
          <t>Variable Automation Cost</t>
        </is>
      </c>
      <c r="B16" s="170">
        <f>'INPUTS'!$K$25</f>
        <v/>
      </c>
      <c r="C16" s="84" t="inlineStr">
        <is>
          <t>$ / eligible job</t>
        </is>
      </c>
      <c r="D16" s="84" t="inlineStr">
        <is>
          <t>Validated input; Mode B only</t>
        </is>
      </c>
      <c r="E16" s="85" t="inlineStr">
        <is>
          <t>Ignored in Mode A.</t>
        </is>
      </c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3" customHeight="1">
      <c r="A17" s="83" t="inlineStr">
        <is>
          <t>Automated Consumables Cost</t>
        </is>
      </c>
      <c r="B17" s="170">
        <f>'INPUTS'!$K$26</f>
        <v/>
      </c>
      <c r="C17" s="84" t="inlineStr">
        <is>
          <t>$ / job</t>
        </is>
      </c>
      <c r="D17" s="84" t="inlineStr">
        <is>
          <t>Validated input</t>
        </is>
      </c>
      <c r="E17" s="85" t="str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23" customHeight="1">
      <c r="A18" s="83" t="inlineStr">
        <is>
          <t>Additional Automated Site-Support Cost</t>
        </is>
      </c>
      <c r="B18" s="170">
        <f>'INPUTS'!$K$27</f>
        <v/>
      </c>
      <c r="C18" s="84" t="inlineStr">
        <is>
          <t>$ / job</t>
        </is>
      </c>
      <c r="D18" s="84" t="inlineStr">
        <is>
          <t>Validated input</t>
        </is>
      </c>
      <c r="E18" s="85" t="inlineStr">
        <is>
          <t>Required in both modes; 0 only if reviewed. Blank is never treated as 0.</t>
        </is>
      </c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23" customHeight="1">
      <c r="A19" s="98" t="inlineStr">
        <is>
          <t>Automation Operating Cost per Eligible Job</t>
        </is>
      </c>
      <c r="B19" s="171">
        <f>IF(AND(ISNUMBER(B27),ISNUMBER(B16)),B27+B16,"n.a.")</f>
        <v/>
      </c>
      <c r="C19" s="98" t="inlineStr">
        <is>
          <t>$ / eligible job</t>
        </is>
      </c>
      <c r="D19" s="98" t="inlineStr">
        <is>
          <t>Contractor-side cost + variable vendor cost</t>
        </is>
      </c>
      <c r="E19" s="98" t="inlineStr">
        <is>
          <t>Mode B operating cost reference.</t>
        </is>
      </c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23" customHeight="1">
      <c r="A20" s="83" t="inlineStr">
        <is>
          <t>Approximate Automated Job Duration</t>
        </is>
      </c>
      <c r="B20" s="169">
        <f>IF(OR(NOT(ISNUMBER(B13)),NOT(ISNUMBER(B9)),B9&lt;=0),"n.a.",B13/B9)</f>
        <v/>
      </c>
      <c r="C20" s="84" t="inlineStr">
        <is>
          <t>Crew-hours</t>
        </is>
      </c>
      <c r="D20" s="84" t="inlineStr">
        <is>
          <t>Total automation person-hours ÷ operator count</t>
        </is>
      </c>
      <c r="E20" s="85" t="inlineStr">
        <is>
          <t>Elapsed time is separate from labor cost.</t>
        </is>
      </c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3" customHeight="1">
      <c r="A21" s="83" t="inlineStr">
        <is>
          <t>Mode A All-Inclusive Package Price</t>
        </is>
      </c>
      <c r="B21" s="170">
        <f>'INPUTS'!$K$28</f>
        <v/>
      </c>
      <c r="C21" s="84" t="inlineStr">
        <is>
          <t>$ one-time</t>
        </is>
      </c>
      <c r="D21" s="84" t="inlineStr">
        <is>
          <t>Validated input; Mode A only</t>
        </is>
      </c>
      <c r="E21" s="85" t="str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23" customHeight="1">
      <c r="A22" s="83" t="inlineStr">
        <is>
          <t>Mode A Pilot Jobs Included</t>
        </is>
      </c>
      <c r="B22" s="172">
        <f>'INPUTS'!$K$29</f>
        <v/>
      </c>
      <c r="C22" s="84" t="inlineStr">
        <is>
          <t>Jobs</t>
        </is>
      </c>
      <c r="D22" s="84" t="inlineStr">
        <is>
          <t>Validated input; Mode A only</t>
        </is>
      </c>
      <c r="E22" s="85" t="str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23" customHeight="1">
      <c r="A23" s="83" t="inlineStr">
        <is>
          <t>Mode A Pilot Cost per Included Job</t>
        </is>
      </c>
      <c r="B23" s="170">
        <f>IF(AND(ISNUMBER(B29),ISNUMBER(B22),B22&gt;0),B29/B22,"n.a.")</f>
        <v/>
      </c>
      <c r="C23" s="84" t="inlineStr">
        <is>
          <t>$ / pilot job</t>
        </is>
      </c>
      <c r="D23" s="84" t="inlineStr">
        <is>
          <t>Mode A total pilot cost ÷ included jobs</t>
        </is>
      </c>
      <c r="E23" s="85" t="inlineStr">
        <is>
          <t>Includes package, internal preparation, and contractor-side labor, rework, consumables and site support.</t>
        </is>
      </c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23" customHeight="1">
      <c r="A24" s="83" t="inlineStr">
        <is>
          <t>Mode B Fixed Pilot / Enablement Fee</t>
        </is>
      </c>
      <c r="B24" s="170">
        <f>'INPUTS'!$K$30</f>
        <v/>
      </c>
      <c r="C24" s="84" t="inlineStr">
        <is>
          <t>$ one-time</t>
        </is>
      </c>
      <c r="D24" s="84" t="inlineStr">
        <is>
          <t>Validated input; Mode B only</t>
        </is>
      </c>
      <c r="E24" s="85" t="str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23" customHeight="1">
      <c r="A25" s="83" t="inlineStr">
        <is>
          <t>Internal Pilot Preparation Cost</t>
        </is>
      </c>
      <c r="B25" s="170">
        <f>'INPUTS'!$K$31</f>
        <v/>
      </c>
      <c r="C25" s="84" t="inlineStr">
        <is>
          <t>$ one-time</t>
        </is>
      </c>
      <c r="D25" s="84" t="inlineStr">
        <is>
          <t>Validated input</t>
        </is>
      </c>
      <c r="E25" s="85" t="str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23" customHeight="1">
      <c r="A26" s="98" t="inlineStr">
        <is>
          <t>Selected Pilot Fixed Cost</t>
        </is>
      </c>
      <c r="B26" s="171">
        <f>IF(B5="ALL-INCLUSIVE PILOT PACKAGE",IF(AND(ISNUMBER(B21),ISNUMBER(B25)),B21+B25,"n.a."),IF(B5="FIXED FEE + VARIABLE PER-JOB COST",IF(AND(ISNUMBER(B24),ISNUMBER(B25)),B24+B25,"n.a."),"n.a."))</f>
        <v/>
      </c>
      <c r="C26" s="98" t="inlineStr">
        <is>
          <t>$ one-time</t>
        </is>
      </c>
      <c r="D26" s="98" t="inlineStr">
        <is>
          <t>Mode A: package + internal. Mode B: fixed fee + internal.</t>
        </is>
      </c>
      <c r="E26" s="98" t="str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98" t="inlineStr">
        <is>
          <t>Contractor-Side Automation Cost per Job</t>
        </is>
      </c>
      <c r="B27" s="171">
        <f>IF(AND(ISNUMBER(B15),ISNUMBER(B17),ISNUMBER(B18)),B15+B17+B18,"n.a.")</f>
        <v/>
      </c>
      <c r="C27" s="98" t="inlineStr">
        <is>
          <t>$ / job</t>
        </is>
      </c>
      <c r="D27" s="98" t="inlineStr">
        <is>
          <t>Automation labor + automated consumables + site support</t>
        </is>
      </c>
      <c r="E27" s="98" t="inlineStr">
        <is>
          <t>Borne by the contractor in both modes unless a quote explicitly includes it.</t>
        </is>
      </c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98" t="inlineStr">
        <is>
          <t>Mode A Contractor-Side Cost for Included Jobs</t>
        </is>
      </c>
      <c r="B28" s="171">
        <f>IF(AND(ISNUMBER(B27),ISNUMBER(B22)),B27*B22,"n.a.")</f>
        <v/>
      </c>
      <c r="C28" s="98" t="inlineStr">
        <is>
          <t>$ one-time</t>
        </is>
      </c>
      <c r="D28" s="98" t="inlineStr">
        <is>
          <t>Contractor-side cost per job × included jobs</t>
        </is>
      </c>
      <c r="E28" s="98" t="inlineStr">
        <is>
          <t>Mode A only.</t>
        </is>
      </c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98" t="inlineStr">
        <is>
          <t>Mode A Total Pilot Cost</t>
        </is>
      </c>
      <c r="B29" s="171">
        <f>IF(AND(ISNUMBER(B21),ISNUMBER(B25),ISNUMBER(B28)),B21+B25+B28,"n.a.")</f>
        <v/>
      </c>
      <c r="C29" s="98" t="inlineStr">
        <is>
          <t>$ one-time</t>
        </is>
      </c>
      <c r="D29" s="98" t="inlineStr">
        <is>
          <t>Package + internal preparation + contractor-side cost for included jobs</t>
        </is>
      </c>
      <c r="E29" s="98" t="inlineStr">
        <is>
          <t>Mode A only.</t>
        </is>
      </c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1F4E78"/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40" customWidth="1" min="2" max="2"/>
    <col width="54" customWidth="1" min="3" max="3"/>
    <col width="3" customWidth="1" min="4" max="4"/>
    <col width="3" customWidth="1" min="5" max="5"/>
    <col width="3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Pilot Economics Screening Results</t>
        </is>
      </c>
      <c r="B2" s="2" t="n"/>
      <c r="C2" s="2" t="n"/>
      <c r="D2" s="2" t="n"/>
      <c r="E2" s="2" t="n"/>
      <c r="F2" s="2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>
      <c r="A5" s="125" t="inlineStr">
        <is>
          <t>Decision Status</t>
        </is>
      </c>
      <c r="B5" s="126">
        <f>IF(B6&lt;&gt;"READY","DO NOT RELY ON RESULT",IF('INPUTS'!$K$5="ALL-INCLUSIVE PILOT PACKAGE",IF(AND(ISNUMBER(B26),B26&gt;0),"PILOT MAY BE WORTH TESTING","PILOT ECONOMICS UNFAVORABLE"),IF(AND(ISNUMBER(B12),B12&gt;0,ISNUMBER(B22),ISNUMBER(B23),B22&lt;=B23),"PILOT MAY BE WORTH TESTING","PILOT ECONOMICS UNFAVORABLE")))</f>
        <v/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>
      <c r="A6" s="127" t="inlineStr">
        <is>
          <t>Required Data Status</t>
        </is>
      </c>
      <c r="B6" s="128">
        <f>IF(OR(NOT(ISNUMBER(B27)),B27&gt;0,'INPUTS'!$J$12&lt;&gt;"VALID",'INPUTS'!$J$13&lt;&gt;"VALID"),"INCOMPLETE / GATE NOT CLEARED",IF(NOT(ISNUMBER(B17)),"INCOMPLETE / GATE NOT CLEARED",IF(B17&lt;=0,"INSUFFICIENT USABLE VOLUME",IF('INPUTS'!$K$5="ALL-INCLUSIVE PILOT PACKAGE",IF(AND(ISNUMBER(B9),ISNUMBER(B11),ISNUMBER(B12),ISNUMBER(B20),ISNUMBER(B26)),"READY","INCOMPLETE / GATE NOT CLEARED"),IF('INPUTS'!$K$5="FIXED FEE + VARIABLE PER-JOB COST",IF(AND(ISNUMBER(B9),ISNUMBER(B10),ISNUMBER(B12),ISNUMBER(B18),ISNUMBER(B20),ISNUMBER(B23)),"READY","INCOMPLETE / GATE NOT CLEARED"),"INCOMPLETE / GATE NOT CLEARED")))))</f>
        <v/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>
      <c r="A7" s="116" t="inlineStr">
        <is>
          <t>Metric</t>
        </is>
      </c>
      <c r="B7" s="117" t="inlineStr">
        <is>
          <t>Value</t>
        </is>
      </c>
      <c r="C7" s="118" t="inlineStr">
        <is>
          <t>Interpretation</t>
        </is>
      </c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4" customHeight="1">
      <c r="A8" s="119" t="inlineStr">
        <is>
          <t>Commercial Structure Selected</t>
        </is>
      </c>
      <c r="B8" s="90">
        <f>'INPUTS'!$K$5</f>
        <v/>
      </c>
      <c r="C8" s="120" t="inlineStr">
        <is>
          <t>Mode A or Mode B.</t>
        </is>
      </c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4" customHeight="1">
      <c r="A9" s="119" t="inlineStr">
        <is>
          <t>Manual Cost per Representative Job</t>
        </is>
      </c>
      <c r="B9" s="170">
        <f>'MANUAL PROCESS'!B16</f>
        <v/>
      </c>
      <c r="C9" s="120" t="inlineStr">
        <is>
          <t>Current cost baseline.</t>
        </is>
      </c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4" customHeight="1">
      <c r="A10" s="119" t="inlineStr">
        <is>
          <t>Automated Operating Cost per Eligible Job</t>
        </is>
      </c>
      <c r="B10" s="170">
        <f>IF('INPUTS'!$K$5="FIXED FEE + VARIABLE PER-JOB COST",'AUTOMATION PILOT'!B19,"n.a. — Mode B not selected")</f>
        <v/>
      </c>
      <c r="C10" s="120" t="inlineStr">
        <is>
          <t>Mode B only; contractor-side cost + variable vendor cost; excludes fixed pilot cost.</t>
        </is>
      </c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4" customHeight="1">
      <c r="A11" s="119" t="inlineStr">
        <is>
          <t>Mode A Pilot Cost per Included Job</t>
        </is>
      </c>
      <c r="B11" s="170">
        <f>IF('INPUTS'!$K$5="ALL-INCLUSIVE PILOT PACKAGE",'AUTOMATION PILOT'!B23,"n.a. — Mode A not selected")</f>
        <v/>
      </c>
      <c r="C11" s="120" t="inlineStr">
        <is>
          <t>Mode A only; package, internal preparation and contractor-side costs allocated to included jobs.</t>
        </is>
      </c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4" customHeight="1">
      <c r="A12" s="119" t="inlineStr">
        <is>
          <t>Cost Difference per Eligible Job</t>
        </is>
      </c>
      <c r="B12" s="170">
        <f>IF('INPUTS'!$K$5="ALL-INCLUSIVE PILOT PACKAGE",IF(AND(ISNUMBER(B9),ISNUMBER(B11)),B9-B11,"n.a."),IF('INPUTS'!$K$5="FIXED FEE + VARIABLE PER-JOB COST",IF(AND(ISNUMBER(B9),ISNUMBER(B10)),B9-B10,"n.a."),"n.a."))</f>
        <v/>
      </c>
      <c r="C12" s="120" t="inlineStr">
        <is>
          <t>Positive means automation costs less on this comparison basis.</t>
        </is>
      </c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4" customHeight="1">
      <c r="A13" s="119" t="inlineStr">
        <is>
          <t>Manual Labor Person-Hours</t>
        </is>
      </c>
      <c r="B13" s="169">
        <f>'MANUAL PROCESS'!B9</f>
        <v/>
      </c>
      <c r="C13" s="120" t="inlineStr">
        <is>
          <t>Includes productive cleaning plus setup / cleanup.</t>
        </is>
      </c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4" customHeight="1">
      <c r="A14" s="119" t="inlineStr">
        <is>
          <t>Automated Labor Person-Hours</t>
        </is>
      </c>
      <c r="B14" s="169">
        <f>'AUTOMATION PILOT'!B13</f>
        <v/>
      </c>
      <c r="C14" s="120" t="inlineStr">
        <is>
          <t>Includes operator work, setup / cleanup, and rework.</t>
        </is>
      </c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4" customHeight="1">
      <c r="A15" s="119" t="inlineStr">
        <is>
          <t>Approximate Manual Job Duration</t>
        </is>
      </c>
      <c r="B15" s="169">
        <f>'MANUAL PROCESS'!B11</f>
        <v/>
      </c>
      <c r="C15" s="120" t="inlineStr">
        <is>
          <t>Elapsed crew time; not a cost.</t>
        </is>
      </c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4" customHeight="1">
      <c r="A16" s="119" t="inlineStr">
        <is>
          <t>Approximate Automated Job Duration</t>
        </is>
      </c>
      <c r="B16" s="169">
        <f>'AUTOMATION PILOT'!B20</f>
        <v/>
      </c>
      <c r="C16" s="120" t="inlineStr">
        <is>
          <t>Elapsed supervised time; not a cost.</t>
        </is>
      </c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4" customHeight="1">
      <c r="A17" s="119" t="inlineStr">
        <is>
          <t>Expected Automated Jobs per Month</t>
        </is>
      </c>
      <c r="B17" s="169">
        <f>IF(AND(ISNUMBER('INPUTS'!$K$9),ISNUMBER('INPUTS'!$K$10),ISNUMBER('INPUTS'!$K$11)),'INPUTS'!$K$9*'INPUTS'!$K$10*'INPUTS'!$K$11,"n.a.")</f>
        <v/>
      </c>
      <c r="C17" s="120" t="inlineStr">
        <is>
          <t>Comparable jobs × eligible share × availability.</t>
        </is>
      </c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24" customHeight="1">
      <c r="A18" s="119" t="inlineStr">
        <is>
          <t>Monthly Cost Difference</t>
        </is>
      </c>
      <c r="B18" s="170">
        <f>IF('INPUTS'!$K$5&lt;&gt;"FIXED FEE + VARIABLE PER-JOB COST","n.a. — Mode B only",IF(AND(ISNUMBER(B12),ISNUMBER(B17)),B12*B17,"n.a."))</f>
        <v/>
      </c>
      <c r="C18" s="120" t="inlineStr">
        <is>
          <t>Mode B only. Positive means lower cost with automation.</t>
        </is>
      </c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24" customHeight="1">
      <c r="A19" s="119" t="inlineStr">
        <is>
          <t>Annualized Cost Difference</t>
        </is>
      </c>
      <c r="B19" s="233">
        <f>IF(ISNUMBER(B18),B18*12,"n.a.")</f>
        <v/>
      </c>
      <c r="C19" s="120" t="inlineStr">
        <is>
          <t>Mode B only.</t>
        </is>
      </c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24" customHeight="1">
      <c r="A20" s="119" t="inlineStr">
        <is>
          <t>Total Pilot Fixed Cost</t>
        </is>
      </c>
      <c r="B20" s="233">
        <f>'AUTOMATION PILOT'!B26</f>
        <v/>
      </c>
      <c r="C20" s="120" t="inlineStr">
        <is>
          <t>One-time. Mode A: package + internal. Mode B: fixed fee + internal.</t>
        </is>
      </c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4" customHeight="1">
      <c r="A21" s="119" t="inlineStr">
        <is>
          <t>Eligible Jobs Required to Recover Pilot Cost</t>
        </is>
      </c>
      <c r="B21" s="169">
        <f>IF('INPUTS'!$K$5&lt;&gt;"FIXED FEE + VARIABLE PER-JOB COST","n.a. — Mode B only",IF(B6&lt;&gt;"READY","n.a. — resolve inputs / gates",IF(AND(ISNUMBER(B12),ISNUMBER(B20)),IF(B12&gt;0,B20/B12,"n.a. — no per-job saving"),"n.a.")))</f>
        <v/>
      </c>
      <c r="C21" s="120" t="inlineStr">
        <is>
          <t>Mode B only. Shown only when status is READY and per-job saving is positive.</t>
        </is>
      </c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24" customHeight="1">
      <c r="A22" s="119" t="inlineStr">
        <is>
          <t>Months Required to Recover Pilot Cost</t>
        </is>
      </c>
      <c r="B22" s="169">
        <f>IF('INPUTS'!$K$5&lt;&gt;"FIXED FEE + VARIABLE PER-JOB COST","n.a. — Mode B only",IF(B6&lt;&gt;"READY","n.a. — resolve inputs / gates",IF(AND(ISNUMBER(B18),ISNUMBER(B20)),IF(B18&gt;0,B20/B18,"n.a. — no monthly saving"),"n.a.")))</f>
        <v/>
      </c>
      <c r="C22" s="120" t="inlineStr">
        <is>
          <t>Mode B only. Shown only when status is READY and monthly saving is positive.</t>
        </is>
      </c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 ht="24" customHeight="1">
      <c r="A23" s="119" t="inlineStr">
        <is>
          <t>Evaluation Horizon</t>
        </is>
      </c>
      <c r="B23" s="90">
        <f>'INPUTS'!$K$6</f>
        <v/>
      </c>
      <c r="C23" s="120" t="inlineStr">
        <is>
          <t>User planning period.</t>
        </is>
      </c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 ht="24" customHeight="1">
      <c r="A24" s="119" t="inlineStr">
        <is>
          <t>Site Suitability Status</t>
        </is>
      </c>
      <c r="B24" s="90">
        <f>'INPUTS'!C12</f>
        <v/>
      </c>
      <c r="C24" s="120" t="inlineStr">
        <is>
          <t>Must be Eligible before relying on the model.</t>
        </is>
      </c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 ht="24" customHeight="1">
      <c r="A25" s="119" t="inlineStr">
        <is>
          <t>Quality Acceptance Status</t>
        </is>
      </c>
      <c r="B25" s="90">
        <f>'INPUTS'!C13</f>
        <v/>
      </c>
      <c r="C25" s="120" t="inlineStr">
        <is>
          <t>Must be Cleared before relying on the model.</t>
        </is>
      </c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 ht="24" customHeight="1">
      <c r="A26" s="121" t="inlineStr">
        <is>
          <t>Mode A Pilot Net Cost vs. Manual Baseline</t>
        </is>
      </c>
      <c r="B26" s="234">
        <f>IF('INPUTS'!$K$5="ALL-INCLUSIVE PILOT PACKAGE",IF(AND(ISNUMBER(B9),ISNUMBER('INPUTS'!$K$29),ISNUMBER('AUTOMATION PILOT'!B29)),B9*'INPUTS'!$K$29-'AUTOMATION PILOT'!B29,"n.a."),"n.a. — Mode B selected")</f>
        <v/>
      </c>
      <c r="C26" s="123" t="inlineStr">
        <is>
          <t>Mode A only. Manual cost of included jobs minus Mode A total pilot cost. Must be above 0 to be favorable.</t>
        </is>
      </c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21" t="inlineStr">
        <is>
          <t>Missing / Invalid Required Inputs</t>
        </is>
      </c>
      <c r="B27" s="173">
        <f>COUNTIF('INPUTS'!$J$5:$J$31,"MISSING")+COUNTIF('INPUTS'!$J$5:$J$31,"INVALID")</f>
        <v/>
      </c>
      <c r="C27" s="123" t="inlineStr">
        <is>
          <t>Must be 0 before any verdict. See INPUTS column J.</t>
        </is>
      </c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21" t="inlineStr">
        <is>
          <t>Mode A Total Pilot Cost (incl. contractor-side)</t>
        </is>
      </c>
      <c r="B28" s="174">
        <f>IF('INPUTS'!$K$5="ALL-INCLUSIVE PILOT PACKAGE",'AUTOMATION PILOT'!B29,"n.a. — Mode B selected")</f>
        <v/>
      </c>
      <c r="C28" s="123" t="inlineStr">
        <is>
          <t>Package + internal preparation + contractor-side cost for included jobs.</t>
        </is>
      </c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conditionalFormatting sqref="B5">
    <cfRule type="containsText" priority="1" operator="containsText" dxfId="1" text="PILOT MAY BE WORTH TESTING">
      <formula>NOT(ISERROR(SEARCH("PILOT MAY BE WORTH TESTING",B5)))</formula>
    </cfRule>
    <cfRule type="containsText" priority="2" operator="containsText" dxfId="0" text="UNFAVORABLE">
      <formula>NOT(ISERROR(SEARCH("UNFAVORABLE",B5)))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18" customWidth="1" min="3" max="3"/>
    <col width="18" customWidth="1" min="4" max="4"/>
    <col width="18" customWidth="1" min="5" max="5"/>
    <col width="52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Scenario Comparison</t>
        </is>
      </c>
      <c r="B2" s="2" t="n"/>
      <c r="C2" s="2" t="n"/>
      <c r="D2" s="2" t="n"/>
      <c r="E2" s="2" t="n"/>
      <c r="F2" s="2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16" t="inlineStr">
        <is>
          <t>Scenario Driver</t>
        </is>
      </c>
      <c r="B4" s="117" t="inlineStr">
        <is>
          <t>Unit</t>
        </is>
      </c>
      <c r="C4" s="117" t="inlineStr">
        <is>
          <t>Conservative</t>
        </is>
      </c>
      <c r="D4" s="117" t="inlineStr">
        <is>
          <t>Base</t>
        </is>
      </c>
      <c r="E4" s="117" t="inlineStr">
        <is>
          <t>Optimistic</t>
        </is>
      </c>
      <c r="F4" s="118" t="inlineStr">
        <is>
          <t>Notes</t>
        </is>
      </c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5" customHeight="1">
      <c r="A5" s="119" t="inlineStr">
        <is>
          <t>Automated Cleaning Rate</t>
        </is>
      </c>
      <c r="B5" s="84" t="inlineStr">
        <is>
          <t>Sq. ft. / system-hour</t>
        </is>
      </c>
      <c r="C5" s="175" t="n"/>
      <c r="D5" s="169">
        <f>'INPUTS'!$K$21</f>
        <v/>
      </c>
      <c r="E5" s="175" t="n"/>
      <c r="F5" s="120" t="inlineStr">
        <is>
          <t>User-defined. Public vendor claims are not neutral defaults.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25" customHeight="1">
      <c r="A6" s="119" t="inlineStr">
        <is>
          <t>Manual Follow-Up / Rework Labor</t>
        </is>
      </c>
      <c r="B6" s="84" t="inlineStr">
        <is>
          <t>Person-hours/job</t>
        </is>
      </c>
      <c r="C6" s="175" t="n"/>
      <c r="D6" s="169">
        <f>'INPUTS'!$K$24</f>
        <v/>
      </c>
      <c r="E6" s="175" t="n"/>
      <c r="F6" s="120" t="inlineStr">
        <is>
          <t>User-defined or pilot-observed.</t>
        </is>
      </c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5" customHeight="1">
      <c r="A7" s="119" t="inlineStr">
        <is>
          <t>Deployment Availability</t>
        </is>
      </c>
      <c r="B7" s="84" t="inlineStr">
        <is>
          <t>%</t>
        </is>
      </c>
      <c r="C7" s="176" t="n"/>
      <c r="D7" s="177">
        <f>'INPUTS'!$K$11</f>
        <v/>
      </c>
      <c r="E7" s="176" t="n"/>
      <c r="F7" s="120" t="inlineStr">
        <is>
          <t>User-defined based on weather, scheduling, and site constraints.</t>
        </is>
      </c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5" customHeight="1">
      <c r="A8" s="119" t="inlineStr">
        <is>
          <t>Automation-Eligible Share</t>
        </is>
      </c>
      <c r="B8" s="84" t="inlineStr">
        <is>
          <t>%</t>
        </is>
      </c>
      <c r="C8" s="176" t="n"/>
      <c r="D8" s="177">
        <f>'INPUTS'!$K$10</f>
        <v/>
      </c>
      <c r="E8" s="176" t="n"/>
      <c r="F8" s="120" t="inlineStr">
        <is>
          <t>User-defined based on screened pipeline.</t>
        </is>
      </c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5" customHeight="1">
      <c r="A9" s="121" t="inlineStr">
        <is>
          <t>Variable Automation Cost</t>
        </is>
      </c>
      <c r="B9" s="122" t="inlineStr">
        <is>
          <t>$ / eligible job</t>
        </is>
      </c>
      <c r="C9" s="178" t="n"/>
      <c r="D9" s="179">
        <f>'INPUTS'!$K$25</f>
        <v/>
      </c>
      <c r="E9" s="178" t="n"/>
      <c r="F9" s="123" t="inlineStr">
        <is>
          <t>User-defined only after vendor quote; Mode B only.</t>
        </is>
      </c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5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5" customHeight="1">
      <c r="A12" s="9" t="inlineStr">
        <is>
          <t>Scenario Outputs</t>
        </is>
      </c>
      <c r="B12" s="9" t="n"/>
      <c r="C12" s="9" t="n"/>
      <c r="D12" s="9" t="n"/>
      <c r="E12" s="9" t="n"/>
      <c r="F12" s="9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5" customHeight="1">
      <c r="A13" s="116" t="inlineStr">
        <is>
          <t>Metric</t>
        </is>
      </c>
      <c r="B13" s="117" t="inlineStr">
        <is>
          <t>Unit</t>
        </is>
      </c>
      <c r="C13" s="117" t="inlineStr">
        <is>
          <t>Conservative</t>
        </is>
      </c>
      <c r="D13" s="117" t="inlineStr">
        <is>
          <t>Base</t>
        </is>
      </c>
      <c r="E13" s="117" t="inlineStr">
        <is>
          <t>Optimistic</t>
        </is>
      </c>
      <c r="F13" s="118" t="inlineStr">
        <is>
          <t>Notes</t>
        </is>
      </c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5" customHeight="1">
      <c r="A14" s="119" t="inlineStr">
        <is>
          <t>Automated Operating Cost per Eligible Job</t>
        </is>
      </c>
      <c r="B14" s="84" t="inlineStr">
        <is>
          <t>$ / eligible job</t>
        </is>
      </c>
      <c r="C14" s="170">
        <f>IF('INPUTS'!$K$5&lt;&gt;"FIXED FEE + VARIABLE PER-JOB COST","n.a. — Mode B only",IF(NOT(AND(ISNUMBER(C5),ISNUMBER(C6),ISNUMBER(C9),ISNUMBER('INPUTS'!$K$7),ISNUMBER('INPUTS'!$K$20),ISNUMBER('INPUTS'!$K$22),ISNUMBER('INPUTS'!$K$23),ISNUMBER('INPUTS'!$K$26),ISNUMBER('INPUTS'!$K$27))),"n.a.",IF(OR(C5&lt;=0,C6&lt;0,C9&lt;0),"n.a. — invalid driver",(('INPUTS'!$K$7/C5)*'INPUTS'!$K$20+'INPUTS'!$K$22+C6)*'INPUTS'!$K$23+C9+'INPUTS'!$K$26+'INPUTS'!$K$27)))</f>
        <v/>
      </c>
      <c r="D14" s="170">
        <f>IF('INPUTS'!$K$5&lt;&gt;"FIXED FEE + VARIABLE PER-JOB COST","n.a. — Mode B only",IF(NOT(AND(ISNUMBER(D5),ISNUMBER(D6),ISNUMBER(D9),ISNUMBER('INPUTS'!$K$7),ISNUMBER('INPUTS'!$K$20),ISNUMBER('INPUTS'!$K$22),ISNUMBER('INPUTS'!$K$23),ISNUMBER('INPUTS'!$K$26),ISNUMBER('INPUTS'!$K$27))),"n.a.",IF(OR(D5&lt;=0,D6&lt;0,D9&lt;0),"n.a. — invalid driver",(('INPUTS'!$K$7/D5)*'INPUTS'!$K$20+'INPUTS'!$K$22+D6)*'INPUTS'!$K$23+D9+'INPUTS'!$K$26+'INPUTS'!$K$27)))</f>
        <v/>
      </c>
      <c r="E14" s="170">
        <f>IF('INPUTS'!$K$5&lt;&gt;"FIXED FEE + VARIABLE PER-JOB COST","n.a. — Mode B only",IF(NOT(AND(ISNUMBER(E5),ISNUMBER(E6),ISNUMBER(E9),ISNUMBER('INPUTS'!$K$7),ISNUMBER('INPUTS'!$K$20),ISNUMBER('INPUTS'!$K$22),ISNUMBER('INPUTS'!$K$23),ISNUMBER('INPUTS'!$K$26),ISNUMBER('INPUTS'!$K$27))),"n.a.",IF(OR(E5&lt;=0,E6&lt;0,E9&lt;0),"n.a. — invalid driver",(('INPUTS'!$K$7/E5)*'INPUTS'!$K$20+'INPUTS'!$K$22+E6)*'INPUTS'!$K$23+E9+'INPUTS'!$K$26+'INPUTS'!$K$27)))</f>
        <v/>
      </c>
      <c r="F14" s="120" t="inlineStr">
        <is>
          <t>Mode B only.</t>
        </is>
      </c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5" customHeight="1">
      <c r="A15" s="119" t="inlineStr">
        <is>
          <t>Monthly Cost Difference</t>
        </is>
      </c>
      <c r="B15" s="84" t="inlineStr">
        <is>
          <t>$ / month</t>
        </is>
      </c>
      <c r="C15" s="170">
        <f>IF(NOT(AND(ISNUMBER(C14),ISNUMBER('MANUAL PROCESS'!$B$16),ISNUMBER('INPUTS'!$K$9),ISNUMBER(C7),ISNUMBER(C8))),"n.a.",IF(OR(C7&lt;0,C7&gt;1,C8&lt;0,C8&gt;1),"n.a. — invalid driver",('MANUAL PROCESS'!$B$16-C14)*'INPUTS'!$K$9*C7*C8))</f>
        <v/>
      </c>
      <c r="D15" s="170">
        <f>IF(NOT(AND(ISNUMBER(D14),ISNUMBER('MANUAL PROCESS'!$B$16),ISNUMBER('INPUTS'!$K$9),ISNUMBER(D7),ISNUMBER(D8))),"n.a.",IF(OR(D7&lt;0,D7&gt;1,D8&lt;0,D8&gt;1),"n.a. — invalid driver",('MANUAL PROCESS'!$B$16-D14)*'INPUTS'!$K$9*D7*D8))</f>
        <v/>
      </c>
      <c r="E15" s="170">
        <f>IF(NOT(AND(ISNUMBER(E14),ISNUMBER('MANUAL PROCESS'!$B$16),ISNUMBER('INPUTS'!$K$9),ISNUMBER(E7),ISNUMBER(E8))),"n.a.",IF(OR(E7&lt;0,E7&gt;1,E8&lt;0,E8&gt;1),"n.a. — invalid driver",('MANUAL PROCESS'!$B$16-E14)*'INPUTS'!$K$9*E7*E8))</f>
        <v/>
      </c>
      <c r="F15" s="120" t="inlineStr">
        <is>
          <t>Mode B only; positive means lower cost with automation.</t>
        </is>
      </c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5" customHeight="1">
      <c r="A16" s="119" t="inlineStr">
        <is>
          <t>Eligible Jobs Required to Recover Fixed Cost</t>
        </is>
      </c>
      <c r="B16" s="84" t="inlineStr">
        <is>
          <t>Jobs</t>
        </is>
      </c>
      <c r="C16" s="169">
        <f>IF('RESULTS'!$B$6&lt;&gt;"READY","n.a. — resolve inputs / gates",IF(NOT(AND(ISNUMBER(C14),ISNUMBER('MANUAL PROCESS'!$B$16),ISNUMBER('AUTOMATION PILOT'!$B$26))),"n.a.",IF(('MANUAL PROCESS'!$B$16-C14)&lt;=0,"n.a. — no per-job saving",'AUTOMATION PILOT'!$B$26/('MANUAL PROCESS'!$B$16-C14))))</f>
        <v/>
      </c>
      <c r="D16" s="169">
        <f>IF('RESULTS'!$B$6&lt;&gt;"READY","n.a. — resolve inputs / gates",IF(NOT(AND(ISNUMBER(D14),ISNUMBER('MANUAL PROCESS'!$B$16),ISNUMBER('AUTOMATION PILOT'!$B$26))),"n.a.",IF(('MANUAL PROCESS'!$B$16-D14)&lt;=0,"n.a. — no per-job saving",'AUTOMATION PILOT'!$B$26/('MANUAL PROCESS'!$B$16-D14))))</f>
        <v/>
      </c>
      <c r="E16" s="169">
        <f>IF('RESULTS'!$B$6&lt;&gt;"READY","n.a. — resolve inputs / gates",IF(NOT(AND(ISNUMBER(E14),ISNUMBER('MANUAL PROCESS'!$B$16),ISNUMBER('AUTOMATION PILOT'!$B$26))),"n.a.",IF(('MANUAL PROCESS'!$B$16-E14)&lt;=0,"n.a. — no per-job saving",'AUTOMATION PILOT'!$B$26/('MANUAL PROCESS'!$B$16-E14))))</f>
        <v/>
      </c>
      <c r="F16" s="120" t="inlineStr">
        <is>
          <t>Mode B only. Shown only when RESULTS status is READY.</t>
        </is>
      </c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5" customHeight="1">
      <c r="A17" s="121" t="inlineStr">
        <is>
          <t>Payback Months</t>
        </is>
      </c>
      <c r="B17" s="122" t="inlineStr">
        <is>
          <t>Months</t>
        </is>
      </c>
      <c r="C17" s="174">
        <f>IF('RESULTS'!$B$6&lt;&gt;"READY","n.a. — resolve inputs / gates",IF(NOT(AND(ISNUMBER(C15),ISNUMBER('AUTOMATION PILOT'!$B$26))),"n.a.",IF(C15&lt;=0,"n.a. — no monthly saving",'AUTOMATION PILOT'!$B$26/C15)))</f>
        <v/>
      </c>
      <c r="D17" s="174">
        <f>IF('RESULTS'!$B$6&lt;&gt;"READY","n.a. — resolve inputs / gates",IF(NOT(AND(ISNUMBER(D15),ISNUMBER('AUTOMATION PILOT'!$B$26))),"n.a.",IF(D15&lt;=0,"n.a. — no monthly saving",'AUTOMATION PILOT'!$B$26/D15)))</f>
        <v/>
      </c>
      <c r="E17" s="174">
        <f>IF('RESULTS'!$B$6&lt;&gt;"READY","n.a. — resolve inputs / gates",IF(NOT(AND(ISNUMBER(E15),ISNUMBER('AUTOMATION PILOT'!$B$26))),"n.a.",IF(E15&lt;=0,"n.a. — no monthly saving",'AUTOMATION PILOT'!$B$26/E15)))</f>
        <v/>
      </c>
      <c r="F17" s="123" t="inlineStr">
        <is>
          <t>Mode B only. Shown only when RESULTS status is READY.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30" customHeight="1">
      <c r="A19" s="166" t="inlineStr">
        <is>
          <t>Side-by-side comparison only. Conservative and Optimistic values are user-entered and do not change RESULTS; there is no scenario selector. Blank or invalid drivers show n.a.</t>
        </is>
      </c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mergeCells count="1">
    <mergeCell ref="A19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20" customWidth="1" min="3" max="3"/>
    <col width="20" customWidth="1" min="4" max="4"/>
    <col width="20" customWidth="1" min="5" max="5"/>
    <col width="48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One-Way Sensitivity</t>
        </is>
      </c>
      <c r="B2" s="2" t="n"/>
      <c r="C2" s="2" t="n"/>
      <c r="D2" s="2" t="n"/>
      <c r="E2" s="2" t="n"/>
      <c r="F2" s="2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 ht="24" customHeight="1">
      <c r="A4" s="116" t="inlineStr">
        <is>
          <t>Driver</t>
        </is>
      </c>
      <c r="B4" s="117" t="inlineStr">
        <is>
          <t>Unit</t>
        </is>
      </c>
      <c r="C4" s="117" t="inlineStr">
        <is>
          <t>Low</t>
        </is>
      </c>
      <c r="D4" s="117" t="inlineStr">
        <is>
          <t>Base</t>
        </is>
      </c>
      <c r="E4" s="117" t="inlineStr">
        <is>
          <t>High</t>
        </is>
      </c>
      <c r="F4" s="118" t="inlineStr">
        <is>
          <t>Result: Monthly Cost Difference</t>
        </is>
      </c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4" customHeight="1">
      <c r="A5" s="119" t="inlineStr">
        <is>
          <t>Manual Access-Equipment Cost</t>
        </is>
      </c>
      <c r="B5" s="84" t="inlineStr">
        <is>
          <t>$ / job</t>
        </is>
      </c>
      <c r="C5" s="180" t="n"/>
      <c r="D5" s="170">
        <f>'INPUTS'!$K$18</f>
        <v/>
      </c>
      <c r="E5" s="180" t="n"/>
      <c r="F5" s="120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24" customHeight="1">
      <c r="A6" s="119" t="inlineStr">
        <is>
          <t>Automated Cleaning Rate</t>
        </is>
      </c>
      <c r="B6" s="84" t="inlineStr">
        <is>
          <t>Sq. ft. / system-hour</t>
        </is>
      </c>
      <c r="C6" s="175" t="n"/>
      <c r="D6" s="169">
        <f>'INPUTS'!$K$21</f>
        <v/>
      </c>
      <c r="E6" s="175" t="n"/>
      <c r="F6" s="120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24" customHeight="1">
      <c r="A7" s="119" t="inlineStr">
        <is>
          <t>Manual Follow-Up / Rework Labor</t>
        </is>
      </c>
      <c r="B7" s="84" t="inlineStr">
        <is>
          <t>Person-hours/job</t>
        </is>
      </c>
      <c r="C7" s="175" t="n"/>
      <c r="D7" s="169">
        <f>'INPUTS'!$K$24</f>
        <v/>
      </c>
      <c r="E7" s="175" t="n"/>
      <c r="F7" s="120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24" customHeight="1">
      <c r="A8" s="119" t="inlineStr">
        <is>
          <t>Comparable Jobs per Month</t>
        </is>
      </c>
      <c r="B8" s="84" t="inlineStr">
        <is>
          <t>Jobs/month</t>
        </is>
      </c>
      <c r="C8" s="181" t="n"/>
      <c r="D8" s="182">
        <f>'INPUTS'!$K$9</f>
        <v/>
      </c>
      <c r="E8" s="181" t="n"/>
      <c r="F8" s="120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24" customHeight="1">
      <c r="A9" s="121" t="inlineStr">
        <is>
          <t>Variable Automation Cost</t>
        </is>
      </c>
      <c r="B9" s="122" t="inlineStr">
        <is>
          <t>$ / eligible job</t>
        </is>
      </c>
      <c r="C9" s="178" t="n"/>
      <c r="D9" s="179">
        <f>'INPUTS'!$K$25</f>
        <v/>
      </c>
      <c r="E9" s="178" t="n"/>
      <c r="F9" s="123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24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24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24" customHeight="1">
      <c r="A12" s="9" t="inlineStr">
        <is>
          <t>Monthly Cost Difference by Driver Case</t>
        </is>
      </c>
      <c r="B12" s="9" t="n"/>
      <c r="C12" s="9" t="n"/>
      <c r="D12" s="9" t="n"/>
      <c r="E12" s="9" t="n"/>
      <c r="F12" s="9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24" customHeight="1">
      <c r="A13" s="116" t="inlineStr">
        <is>
          <t>Driver</t>
        </is>
      </c>
      <c r="B13" s="117" t="inlineStr">
        <is>
          <t>Unit</t>
        </is>
      </c>
      <c r="C13" s="117" t="inlineStr">
        <is>
          <t>Low Case Result</t>
        </is>
      </c>
      <c r="D13" s="117" t="inlineStr">
        <is>
          <t>Base Case Result</t>
        </is>
      </c>
      <c r="E13" s="117" t="inlineStr">
        <is>
          <t>High Case Result</t>
        </is>
      </c>
      <c r="F13" s="118" t="inlineStr">
        <is>
          <t>Interpretation</t>
        </is>
      </c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24" customHeight="1">
      <c r="A14" s="119" t="inlineStr">
        <is>
          <t>Manual Access-Equipment Cost</t>
        </is>
      </c>
      <c r="B14" s="84" t="inlineStr">
        <is>
          <t>$ / job</t>
        </is>
      </c>
      <c r="C14" s="170">
        <f>IF('INPUTS'!$K$5&lt;&gt;"FIXED FEE + VARIABLE PER-JOB COST","n.a. — Mode B only",IF(NOT(AND(ISNUMBER(C5),ISNUMBER('MANUAL PROCESS'!$B$13),ISNUMBER('INPUTS'!$K$19),ISNUMBER('AUTOMATION PILOT'!$B$19),ISNUMBER('RESULTS'!$B$17))),"n.a.",IF(C5&lt;0,"n.a. — invalid driver",(('MANUAL PROCESS'!$B$13+C5+'INPUTS'!$K$19)-'AUTOMATION PILOT'!$B$19)*'RESULTS'!$B$17)))</f>
        <v/>
      </c>
      <c r="D14" s="170">
        <f>IF('INPUTS'!$K$5&lt;&gt;"FIXED FEE + VARIABLE PER-JOB COST","n.a. — Mode B only",IF(NOT(AND(ISNUMBER(D5),ISNUMBER('MANUAL PROCESS'!$B$13),ISNUMBER('INPUTS'!$K$19),ISNUMBER('AUTOMATION PILOT'!$B$19),ISNUMBER('RESULTS'!$B$17))),"n.a.",IF(D5&lt;0,"n.a. — invalid driver",(('MANUAL PROCESS'!$B$13+D5+'INPUTS'!$K$19)-'AUTOMATION PILOT'!$B$19)*'RESULTS'!$B$17)))</f>
        <v/>
      </c>
      <c r="E14" s="170">
        <f>IF('INPUTS'!$K$5&lt;&gt;"FIXED FEE + VARIABLE PER-JOB COST","n.a. — Mode B only",IF(NOT(AND(ISNUMBER(E5),ISNUMBER('MANUAL PROCESS'!$B$13),ISNUMBER('INPUTS'!$K$19),ISNUMBER('AUTOMATION PILOT'!$B$19),ISNUMBER('RESULTS'!$B$17))),"n.a.",IF(E5&lt;0,"n.a. — invalid driver",(('MANUAL PROCESS'!$B$13+E5+'INPUTS'!$K$19)-'AUTOMATION PILOT'!$B$19)*'RESULTS'!$B$17)))</f>
        <v/>
      </c>
      <c r="F14" s="120" t="inlineStr">
        <is>
          <t>Positive means lower cost with automation.</t>
        </is>
      </c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24" customHeight="1">
      <c r="A15" s="119" t="inlineStr">
        <is>
          <t>Automated Cleaning Rate</t>
        </is>
      </c>
      <c r="B15" s="84" t="inlineStr">
        <is>
          <t>Sq. ft. / system-hour</t>
        </is>
      </c>
      <c r="C15" s="170">
        <f>IF('INPUTS'!$K$5&lt;&gt;"FIXED FEE + VARIABLE PER-JOB COST","n.a. — Mode B only",IF(NOT(AND(ISNUMBER(C6),ISNUMBER('INPUTS'!$K$7),ISNUMBER('INPUTS'!$K$20),ISNUMBER('INPUTS'!$K$22),ISNUMBER('INPUTS'!$K$23),ISNUMBER('INPUTS'!$K$26),ISNUMBER('INPUTS'!$K$27),ISNUMBER('MANUAL PROCESS'!$B$16),ISNUMBER('RESULTS'!$B$17),ISNUMBER('INPUTS'!$K$24),ISNUMBER('INPUTS'!$K$25))),"n.a.",IF(C6&lt;=0,"n.a. — invalid driver",('MANUAL PROCESS'!$B$16-((('INPUTS'!$K$7/C6)*'INPUTS'!$K$20+'INPUTS'!$K$22+'INPUTS'!$K$24)*'INPUTS'!$K$23+'INPUTS'!$K$25+'INPUTS'!$K$26+'INPUTS'!$K$27))*'RESULTS'!$B$17)))</f>
        <v/>
      </c>
      <c r="D15" s="170">
        <f>IF('INPUTS'!$K$5&lt;&gt;"FIXED FEE + VARIABLE PER-JOB COST","n.a. — Mode B only",IF(NOT(AND(ISNUMBER(D6),ISNUMBER('INPUTS'!$K$7),ISNUMBER('INPUTS'!$K$20),ISNUMBER('INPUTS'!$K$22),ISNUMBER('INPUTS'!$K$23),ISNUMBER('INPUTS'!$K$26),ISNUMBER('INPUTS'!$K$27),ISNUMBER('MANUAL PROCESS'!$B$16),ISNUMBER('RESULTS'!$B$17),ISNUMBER('INPUTS'!$K$24),ISNUMBER('INPUTS'!$K$25))),"n.a.",IF(D6&lt;=0,"n.a. — invalid driver",('MANUAL PROCESS'!$B$16-((('INPUTS'!$K$7/D6)*'INPUTS'!$K$20+'INPUTS'!$K$22+'INPUTS'!$K$24)*'INPUTS'!$K$23+'INPUTS'!$K$25+'INPUTS'!$K$26+'INPUTS'!$K$27))*'RESULTS'!$B$17)))</f>
        <v/>
      </c>
      <c r="E15" s="170">
        <f>IF('INPUTS'!$K$5&lt;&gt;"FIXED FEE + VARIABLE PER-JOB COST","n.a. — Mode B only",IF(NOT(AND(ISNUMBER(E6),ISNUMBER('INPUTS'!$K$7),ISNUMBER('INPUTS'!$K$20),ISNUMBER('INPUTS'!$K$22),ISNUMBER('INPUTS'!$K$23),ISNUMBER('INPUTS'!$K$26),ISNUMBER('INPUTS'!$K$27),ISNUMBER('MANUAL PROCESS'!$B$16),ISNUMBER('RESULTS'!$B$17),ISNUMBER('INPUTS'!$K$24),ISNUMBER('INPUTS'!$K$25))),"n.a.",IF(E6&lt;=0,"n.a. — invalid driver",('MANUAL PROCESS'!$B$16-((('INPUTS'!$K$7/E6)*'INPUTS'!$K$20+'INPUTS'!$K$22+'INPUTS'!$K$24)*'INPUTS'!$K$23+'INPUTS'!$K$25+'INPUTS'!$K$26+'INPUTS'!$K$27))*'RESULTS'!$B$17)))</f>
        <v/>
      </c>
      <c r="F15" s="120" t="inlineStr">
        <is>
          <t>Positive means lower cost with automation.</t>
        </is>
      </c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24" customHeight="1">
      <c r="A16" s="119" t="inlineStr">
        <is>
          <t>Manual Follow-Up / Rework Labor</t>
        </is>
      </c>
      <c r="B16" s="84" t="inlineStr">
        <is>
          <t>Person-hours/job</t>
        </is>
      </c>
      <c r="C16" s="170">
        <f>IF('INPUTS'!$K$5&lt;&gt;"FIXED FEE + VARIABLE PER-JOB COST","n.a. — Mode B only",IF(NOT(AND(ISNUMBER(C7),ISNUMBER('INPUTS'!$K$7),ISNUMBER('INPUTS'!$K$20),ISNUMBER('INPUTS'!$K$22),ISNUMBER('INPUTS'!$K$23),ISNUMBER('INPUTS'!$K$26),ISNUMBER('INPUTS'!$K$27),ISNUMBER('MANUAL PROCESS'!$B$16),ISNUMBER('RESULTS'!$B$17),ISNUMBER('INPUTS'!$K$21),ISNUMBER('INPUTS'!$K$25))),"n.a.",IF(C7&lt;0,"n.a. — invalid driver",('MANUAL PROCESS'!$B$16-((('INPUTS'!$K$7/'INPUTS'!$K$21)*'INPUTS'!$K$20+'INPUTS'!$K$22+C7)*'INPUTS'!$K$23+'INPUTS'!$K$25+'INPUTS'!$K$26+'INPUTS'!$K$27))*'RESULTS'!$B$17)))</f>
        <v/>
      </c>
      <c r="D16" s="170">
        <f>IF('INPUTS'!$K$5&lt;&gt;"FIXED FEE + VARIABLE PER-JOB COST","n.a. — Mode B only",IF(NOT(AND(ISNUMBER(D7),ISNUMBER('INPUTS'!$K$7),ISNUMBER('INPUTS'!$K$20),ISNUMBER('INPUTS'!$K$22),ISNUMBER('INPUTS'!$K$23),ISNUMBER('INPUTS'!$K$26),ISNUMBER('INPUTS'!$K$27),ISNUMBER('MANUAL PROCESS'!$B$16),ISNUMBER('RESULTS'!$B$17),ISNUMBER('INPUTS'!$K$21),ISNUMBER('INPUTS'!$K$25))),"n.a.",IF(D7&lt;0,"n.a. — invalid driver",('MANUAL PROCESS'!$B$16-((('INPUTS'!$K$7/'INPUTS'!$K$21)*'INPUTS'!$K$20+'INPUTS'!$K$22+D7)*'INPUTS'!$K$23+'INPUTS'!$K$25+'INPUTS'!$K$26+'INPUTS'!$K$27))*'RESULTS'!$B$17)))</f>
        <v/>
      </c>
      <c r="E16" s="170">
        <f>IF('INPUTS'!$K$5&lt;&gt;"FIXED FEE + VARIABLE PER-JOB COST","n.a. — Mode B only",IF(NOT(AND(ISNUMBER(E7),ISNUMBER('INPUTS'!$K$7),ISNUMBER('INPUTS'!$K$20),ISNUMBER('INPUTS'!$K$22),ISNUMBER('INPUTS'!$K$23),ISNUMBER('INPUTS'!$K$26),ISNUMBER('INPUTS'!$K$27),ISNUMBER('MANUAL PROCESS'!$B$16),ISNUMBER('RESULTS'!$B$17),ISNUMBER('INPUTS'!$K$21),ISNUMBER('INPUTS'!$K$25))),"n.a.",IF(E7&lt;0,"n.a. — invalid driver",('MANUAL PROCESS'!$B$16-((('INPUTS'!$K$7/'INPUTS'!$K$21)*'INPUTS'!$K$20+'INPUTS'!$K$22+E7)*'INPUTS'!$K$23+'INPUTS'!$K$25+'INPUTS'!$K$26+'INPUTS'!$K$27))*'RESULTS'!$B$17)))</f>
        <v/>
      </c>
      <c r="F16" s="120" t="inlineStr">
        <is>
          <t>Positive means lower cost with automation.</t>
        </is>
      </c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4" customHeight="1">
      <c r="A17" s="119" t="inlineStr">
        <is>
          <t>Comparable Jobs per Month</t>
        </is>
      </c>
      <c r="B17" s="84" t="inlineStr">
        <is>
          <t>Jobs/month</t>
        </is>
      </c>
      <c r="C17" s="170">
        <f>IF('INPUTS'!$K$5&lt;&gt;"FIXED FEE + VARIABLE PER-JOB COST","n.a. — Mode B only",IF(NOT(AND(ISNUMBER(C8),ISNUMBER('RESULTS'!$B$12),ISNUMBER('INPUTS'!$K$10),ISNUMBER('INPUTS'!$K$11))),"n.a.",IF(C8&lt;0,"n.a. — invalid driver",'RESULTS'!$B$12*C8*'INPUTS'!$K$10*'INPUTS'!$K$11)))</f>
        <v/>
      </c>
      <c r="D17" s="170">
        <f>IF('INPUTS'!$K$5&lt;&gt;"FIXED FEE + VARIABLE PER-JOB COST","n.a. — Mode B only",IF(NOT(AND(ISNUMBER(D8),ISNUMBER('RESULTS'!$B$12),ISNUMBER('INPUTS'!$K$10),ISNUMBER('INPUTS'!$K$11))),"n.a.",IF(D8&lt;0,"n.a. — invalid driver",'RESULTS'!$B$12*D8*'INPUTS'!$K$10*'INPUTS'!$K$11)))</f>
        <v/>
      </c>
      <c r="E17" s="170">
        <f>IF('INPUTS'!$K$5&lt;&gt;"FIXED FEE + VARIABLE PER-JOB COST","n.a. — Mode B only",IF(NOT(AND(ISNUMBER(E8),ISNUMBER('RESULTS'!$B$12),ISNUMBER('INPUTS'!$K$10),ISNUMBER('INPUTS'!$K$11))),"n.a.",IF(E8&lt;0,"n.a. — invalid driver",'RESULTS'!$B$12*E8*'INPUTS'!$K$10*'INPUTS'!$K$11)))</f>
        <v/>
      </c>
      <c r="F17" s="120" t="inlineStr">
        <is>
          <t>Positive means lower cost with automation.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24" customHeight="1">
      <c r="A18" s="121" t="inlineStr">
        <is>
          <t>Variable Automation Cost</t>
        </is>
      </c>
      <c r="B18" s="122" t="inlineStr">
        <is>
          <t>$ / eligible job</t>
        </is>
      </c>
      <c r="C18" s="179">
        <f>IF('INPUTS'!$K$5&lt;&gt;"FIXED FEE + VARIABLE PER-JOB COST","n.a. — Mode B only",IF(NOT(AND(ISNUMBER(C9),ISNUMBER('MANUAL PROCESS'!$B$16),ISNUMBER('AUTOMATION PILOT'!$B$27),ISNUMBER('RESULTS'!$B$17))),"n.a.",IF(C9&lt;0,"n.a. — invalid driver",('MANUAL PROCESS'!$B$16-('AUTOMATION PILOT'!$B$27+C9))*'RESULTS'!$B$17)))</f>
        <v/>
      </c>
      <c r="D18" s="179">
        <f>IF('INPUTS'!$K$5&lt;&gt;"FIXED FEE + VARIABLE PER-JOB COST","n.a. — Mode B only",IF(NOT(AND(ISNUMBER(D9),ISNUMBER('MANUAL PROCESS'!$B$16),ISNUMBER('AUTOMATION PILOT'!$B$27),ISNUMBER('RESULTS'!$B$17))),"n.a.",IF(D9&lt;0,"n.a. — invalid driver",('MANUAL PROCESS'!$B$16-('AUTOMATION PILOT'!$B$27+D9))*'RESULTS'!$B$17)))</f>
        <v/>
      </c>
      <c r="E18" s="179">
        <f>IF('INPUTS'!$K$5&lt;&gt;"FIXED FEE + VARIABLE PER-JOB COST","n.a. — Mode B only",IF(NOT(AND(ISNUMBER(E9),ISNUMBER('MANUAL PROCESS'!$B$16),ISNUMBER('AUTOMATION PILOT'!$B$27),ISNUMBER('RESULTS'!$B$17))),"n.a.",IF(E9&lt;0,"n.a. — invalid driver",('MANUAL PROCESS'!$B$16-('AUTOMATION PILOT'!$B$27+E9))*'RESULTS'!$B$17)))</f>
        <v/>
      </c>
      <c r="F18" s="123" t="inlineStr">
        <is>
          <t>Positive means lower cost with automation.</t>
        </is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 ht="30" customHeight="1">
      <c r="A20" s="166" t="inlineStr">
        <is>
          <t>Mode B only. Low and High values are user-entered; blank or invalid drivers show n.a. Results are monthly cost differences, not verdicts; RESULTS status still governs reliance.</t>
        </is>
      </c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mergeCells count="1">
    <mergeCell ref="A20:F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200"/>
  <sheetViews>
    <sheetView showGridLines="0"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22" customWidth="1" min="3" max="3"/>
    <col width="58" customWidth="1" min="4" max="4"/>
    <col width="15" customWidth="1" min="5" max="5"/>
    <col width="60" customWidth="1" min="6" max="6"/>
    <col width="33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s="2" t="inlineStr">
        <is>
          <t>Sources and Assumptions</t>
        </is>
      </c>
      <c r="B2" s="2" t="n"/>
      <c r="C2" s="2" t="n"/>
      <c r="D2" s="2" t="n"/>
      <c r="E2" s="2" t="n"/>
      <c r="F2" s="2" t="n"/>
      <c r="G2" s="2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3" t="n"/>
      <c r="B3" s="3" t="n"/>
      <c r="C3" s="3" t="n"/>
      <c r="D3" s="3" t="n"/>
      <c r="E3" s="3" t="n"/>
      <c r="F3" s="3" t="n"/>
      <c r="G3" s="3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56" t="inlineStr">
        <is>
          <t>Input / Claim</t>
        </is>
      </c>
      <c r="B4" s="56" t="inlineStr">
        <is>
          <t>Value / Range</t>
        </is>
      </c>
      <c r="C4" s="56" t="inlineStr">
        <is>
          <t>Classification</t>
        </is>
      </c>
      <c r="D4" s="56" t="inlineStr">
        <is>
          <t>Source</t>
        </is>
      </c>
      <c r="E4" s="56" t="inlineStr">
        <is>
          <t>Date Accessed</t>
        </is>
      </c>
      <c r="F4" s="56" t="inlineStr">
        <is>
          <t>Notes / Limitations</t>
        </is>
      </c>
      <c r="G4" s="56" t="inlineStr">
        <is>
          <t>Use in V1</t>
        </is>
      </c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8" customHeight="1">
      <c r="A5" s="57" t="inlineStr">
        <is>
          <t>Broad building-and-grounds cleaning wage</t>
        </is>
      </c>
      <c r="B5" s="58" t="inlineStr">
        <is>
          <t>$18.12/hour national median wage</t>
        </is>
      </c>
      <c r="C5" s="58" t="inlineStr">
        <is>
          <t>VERIFIED PUBLIC</t>
        </is>
      </c>
      <c r="D5" s="58" t="inlineStr">
        <is>
          <t>BLS OEWS, May 2025 — https://www.bls.gov/news.release/ocwage.t01.htm</t>
        </is>
      </c>
      <c r="E5" s="58" t="inlineStr">
        <is>
          <t>09/27/2026</t>
        </is>
      </c>
      <c r="F5" s="58" t="inlineStr">
        <is>
          <t>Wage benchmark only. Not loaded labor cost and not a pressure-washing-specific rate.</t>
        </is>
      </c>
      <c r="G5" s="141" t="inlineStr">
        <is>
          <t>REFERENCE ONLY — NOT A MODEL DEFAULT</t>
        </is>
      </c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38" customHeight="1">
      <c r="A6" s="59" t="inlineStr">
        <is>
          <t>Representative 32-foot electric scissor-lift rental</t>
        </is>
      </c>
      <c r="B6" s="60" t="inlineStr">
        <is>
          <t>$195.53/day</t>
        </is>
      </c>
      <c r="C6" s="60" t="inlineStr">
        <is>
          <t>PUBLIC RANGE</t>
        </is>
      </c>
      <c r="D6" s="60" t="inlineStr">
        <is>
          <t>Washington DES / Birch Equipment contract — https://apps.des.wa.gov/contracting/22823A1-Birch-signed.pdf</t>
        </is>
      </c>
      <c r="E6" s="60" t="inlineStr">
        <is>
          <t>09/27/2026</t>
        </is>
      </c>
      <c r="F6" s="60" t="inlineStr">
        <is>
          <t>One public-contract rate. Geography, duration, delivery, taxes, and equipment specification vary.</t>
        </is>
      </c>
      <c r="G6" s="142" t="inlineStr">
        <is>
          <t>REFERENCE ONLY — NOT A MODEL DEFAULT</t>
        </is>
      </c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38" customHeight="1">
      <c r="A7" s="59" t="inlineStr">
        <is>
          <t>Representative 30-foot articulating boom rental</t>
        </is>
      </c>
      <c r="B7" s="60" t="inlineStr">
        <is>
          <t>$240.65/day</t>
        </is>
      </c>
      <c r="C7" s="60" t="inlineStr">
        <is>
          <t>PUBLIC RANGE</t>
        </is>
      </c>
      <c r="D7" s="60" t="inlineStr">
        <is>
          <t>Washington DES / Birch Equipment contract — https://apps.des.wa.gov/contracting/22823A1-Birch-signed.pdf</t>
        </is>
      </c>
      <c r="E7" s="60" t="inlineStr">
        <is>
          <t>09/27/2026</t>
        </is>
      </c>
      <c r="F7" s="60" t="inlineStr">
        <is>
          <t>One public-contract rate. Use a job-specific quote in INPUTS.</t>
        </is>
      </c>
      <c r="G7" s="142" t="inlineStr">
        <is>
          <t>REFERENCE ONLY — NOT A MODEL DEFAULT</t>
        </is>
      </c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38" customHeight="1">
      <c r="A8" s="59" t="inlineStr">
        <is>
          <t>Boom-lift rental market range</t>
        </is>
      </c>
      <c r="B8" s="60" t="inlineStr">
        <is>
          <t>$130 to $5,000+ per day; delivery typically additional</t>
        </is>
      </c>
      <c r="C8" s="60" t="inlineStr">
        <is>
          <t>PUBLIC RANGE</t>
        </is>
      </c>
      <c r="D8" s="60" t="inlineStr">
        <is>
          <t>DOZR 2026 guide — https://dozr.com/blog/boom-lift-rental-cost</t>
        </is>
      </c>
      <c r="E8" s="60" t="inlineStr">
        <is>
          <t>09/27/2026</t>
        </is>
      </c>
      <c r="F8" s="60" t="inlineStr">
        <is>
          <t>Wide marketplace range. It supports job-specific input, not a universal lift cost.</t>
        </is>
      </c>
      <c r="G8" s="142" t="inlineStr">
        <is>
          <t>REFERENCE ONLY — NOT A MODEL DEFAULT</t>
        </is>
      </c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38" customHeight="1">
      <c r="A9" s="59" t="inlineStr">
        <is>
          <t>Sherpa exterior-cleaning operating claims</t>
        </is>
      </c>
      <c r="B9" s="60" t="inlineStr">
        <is>
          <t>Up to 300 sq. ft./minute; single pilot plus ground crew described</t>
        </is>
      </c>
      <c r="C9" s="60" t="inlineStr">
        <is>
          <t>VENDOR CLAIM</t>
        </is>
      </c>
      <c r="D9" s="60" t="inlineStr">
        <is>
          <t>Lucid Bots — https://www.lucidbots.com/sherpa-drone</t>
        </is>
      </c>
      <c r="E9" s="60" t="inlineStr">
        <is>
          <t>09/27/2026</t>
        </is>
      </c>
      <c r="F9" s="60" t="inlineStr">
        <is>
          <t>Marketing claim; not independent field productivity. Do not use as neutral default.</t>
        </is>
      </c>
      <c r="G9" s="142" t="inlineStr">
        <is>
          <t>REFERENCE ONLY — NOT A MODEL DEFAULT</t>
        </is>
      </c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38" customHeight="1">
      <c r="A10" s="59" t="inlineStr">
        <is>
          <t>Sherpa price and subscription</t>
        </is>
      </c>
      <c r="B10" s="60" t="inlineStr">
        <is>
          <t>Starts at $45,750; Refresh starts at $2,950/month</t>
        </is>
      </c>
      <c r="C10" s="60" t="inlineStr">
        <is>
          <t>VERIFIED PUBLIC</t>
        </is>
      </c>
      <c r="D10" s="60" t="inlineStr">
        <is>
          <t>Lucid Bots — https://www.lucidbots.com/sherpa-drone and https://pricing.lucidbots.com/</t>
        </is>
      </c>
      <c r="E10" s="60" t="inlineStr">
        <is>
          <t>09/27/2026</t>
        </is>
      </c>
      <c r="F10" s="60" t="inlineStr">
        <is>
          <t>Purchase and subscription terms are not pilot pricing or per-job operating cost.</t>
        </is>
      </c>
      <c r="G10" s="142" t="inlineStr">
        <is>
          <t>REFERENCE ONLY — NOT A MODEL DEFAULT</t>
        </is>
      </c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38" customHeight="1">
      <c r="A11" s="59" t="inlineStr">
        <is>
          <t>In-person Sherpa training</t>
        </is>
      </c>
      <c r="B11" s="60" t="inlineStr">
        <is>
          <t>From $1,500</t>
        </is>
      </c>
      <c r="C11" s="60" t="inlineStr">
        <is>
          <t>VERIFIED PUBLIC</t>
        </is>
      </c>
      <c r="D11" s="60" t="inlineStr">
        <is>
          <t>Lucid Bots store — https://lucidbots.shop/collections/support</t>
        </is>
      </c>
      <c r="E11" s="60" t="inlineStr">
        <is>
          <t>09/27/2026</t>
        </is>
      </c>
      <c r="F11" s="60" t="inlineStr">
        <is>
          <t>Does not capture contractor internal training or travel cost.</t>
        </is>
      </c>
      <c r="G11" s="142" t="inlineStr">
        <is>
          <t>REFERENCE ONLY — NOT A MODEL DEFAULT</t>
        </is>
      </c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38" customHeight="1">
      <c r="A12" s="59" t="inlineStr">
        <is>
          <t>FAA commercial UAS constraints</t>
        </is>
      </c>
      <c r="B12" s="60" t="inlineStr">
        <is>
          <t>Remote pilot certification, visual-line-of-sight, and airspace requirements may apply</t>
        </is>
      </c>
      <c r="C12" s="60" t="inlineStr">
        <is>
          <t>VERIFIED PUBLIC</t>
        </is>
      </c>
      <c r="D12" s="60" t="inlineStr">
        <is>
          <t>FAA Part 107 — https://www.faa.gov/newsroom/small-unmanned-aircraft-systems-uas-regulations-part-107</t>
        </is>
      </c>
      <c r="E12" s="60" t="inlineStr">
        <is>
          <t>09/27/2026</t>
        </is>
      </c>
      <c r="F12" s="60" t="inlineStr">
        <is>
          <t>A suitability gate only. The calculator does not determine regulatory compliance.</t>
        </is>
      </c>
      <c r="G12" s="142" t="inlineStr">
        <is>
          <t>GATE REFERENCE</t>
        </is>
      </c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38" customHeight="1">
      <c r="A13" s="59" t="inlineStr">
        <is>
          <t>FAA controlled-airspace authorization</t>
        </is>
      </c>
      <c r="B13" s="60" t="inlineStr">
        <is>
          <t>Authorization may be required in controlled airspace</t>
        </is>
      </c>
      <c r="C13" s="60" t="inlineStr">
        <is>
          <t>VERIFIED PUBLIC</t>
        </is>
      </c>
      <c r="D13" s="60" t="inlineStr">
        <is>
          <t>FAA — https://www.faa.gov/uas/commercial_operators/part_107_airspace_authorizations</t>
        </is>
      </c>
      <c r="E13" s="60" t="inlineStr">
        <is>
          <t>09/27/2026</t>
        </is>
      </c>
      <c r="F13" s="60" t="inlineStr">
        <is>
          <t>Site-specific review required.</t>
        </is>
      </c>
      <c r="G13" s="142" t="inlineStr">
        <is>
          <t>GATE REFERENCE</t>
        </is>
      </c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38" customHeight="1">
      <c r="A14" s="61" t="inlineStr">
        <is>
          <t>Drone-cleaning customer service pricing example</t>
        </is>
      </c>
      <c r="B14" s="62" t="inlineStr">
        <is>
          <t>$0.12 to $0.25 per sq. ft.; fixed quote after site survey</t>
        </is>
      </c>
      <c r="C14" s="62" t="inlineStr">
        <is>
          <t>PUBLIC RANGE</t>
        </is>
      </c>
      <c r="D14" s="62" t="inlineStr">
        <is>
          <t>National Drone Building Cleaning — https://exteriordronewashing.com/</t>
        </is>
      </c>
      <c r="E14" s="62" t="inlineStr">
        <is>
          <t>09/27/2026</t>
        </is>
      </c>
      <c r="F14" s="62" t="inlineStr">
        <is>
          <t>Customer-facing service price, not contractor cost or vendor equipment cost.</t>
        </is>
      </c>
      <c r="G14" s="143" t="inlineStr">
        <is>
          <t>REFERENCE ONLY — NOT A MODEL DEFAULT</t>
        </is>
      </c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20" customHeight="1">
      <c r="A17" s="9" t="inlineStr">
        <is>
          <t>Assumption policy</t>
        </is>
      </c>
      <c r="B17" s="9" t="n"/>
      <c r="C17" s="9" t="n"/>
      <c r="D17" s="9" t="n"/>
      <c r="E17" s="9" t="n"/>
      <c r="F17" s="9" t="n"/>
      <c r="G17" s="9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>
      <c r="A18" s="144" t="inlineStr">
        <is>
          <t>Use public sources to understand the market, not to disguise uncertainty. Any site-specific labor, productivity, rework, eligibility, quote, or quality assumption should remain editable and traceable to a contractor record, vendor quote, or pilot observation.</t>
        </is>
      </c>
      <c r="B18" s="145" t="n"/>
      <c r="C18" s="145" t="n"/>
      <c r="D18" s="145" t="n"/>
      <c r="E18" s="145" t="n"/>
      <c r="F18" s="145" t="n"/>
      <c r="G18" s="146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>
      <c r="A19" s="147" t="n"/>
      <c r="G19" s="148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147" t="n"/>
      <c r="G20" s="148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49" t="n"/>
      <c r="B21" s="150" t="n"/>
      <c r="C21" s="150" t="n"/>
      <c r="D21" s="150" t="n"/>
      <c r="E21" s="150" t="n"/>
      <c r="F21" s="150" t="n"/>
      <c r="G21" s="15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</sheetData>
  <mergeCells count="1">
    <mergeCell ref="A18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2026-09-28T19:29:10Z</dcterms:created>
  <dcterms:modified xsi:type="dcterms:W3CDTF">2026-09-28T20:33:23Z</dcterms:modified>
</cp:coreProperties>
</file>